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gobiernobogota-my.sharepoint.com/personal/juliand_perez_gobiernobogota_gov_co/Documents/PROMOTOR MEJORA MÁRTIRES/01-Plan de Gestión/2024/Trim 4-2024/"/>
    </mc:Choice>
  </mc:AlternateContent>
  <xr:revisionPtr revIDLastSave="18" documentId="11_BDB03FD11BD09F4C9A317F7B78861E6F44F43781" xr6:coauthVersionLast="47" xr6:coauthVersionMax="47" xr10:uidLastSave="{71A803FF-26DC-4438-B01C-2F4647CADCC8}"/>
  <bookViews>
    <workbookView xWindow="-120" yWindow="-120" windowWidth="29040" windowHeight="15840" xr2:uid="{00000000-000D-0000-FFFF-FFFF00000000}"/>
  </bookViews>
  <sheets>
    <sheet name="Hoja1" sheetId="1" r:id="rId1"/>
    <sheet name="Lista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8" i="1" l="1"/>
  <c r="AN17" i="1"/>
  <c r="AN16" i="1"/>
  <c r="AN15" i="1"/>
  <c r="AL18" i="1"/>
  <c r="AL17" i="1"/>
  <c r="AL16" i="1"/>
  <c r="AL15" i="1"/>
  <c r="AL21" i="1" l="1"/>
  <c r="AN21" i="1" s="1"/>
  <c r="AL20" i="1"/>
  <c r="AN20" i="1" s="1"/>
  <c r="AH37" i="1"/>
  <c r="AR20" i="1"/>
  <c r="AR21" i="1"/>
  <c r="AR19" i="1"/>
  <c r="AR16" i="1"/>
  <c r="AR17" i="1"/>
  <c r="AR15" i="1"/>
  <c r="AR37" i="1" l="1"/>
  <c r="AR35" i="1"/>
  <c r="AR34" i="1"/>
  <c r="AR33" i="1"/>
  <c r="AR32" i="1"/>
  <c r="AR31" i="1"/>
  <c r="AR27" i="1"/>
  <c r="AR28" i="1"/>
  <c r="AR29" i="1"/>
  <c r="AR24" i="1"/>
  <c r="AR25" i="1"/>
  <c r="AR26" i="1"/>
  <c r="AR23" i="1"/>
  <c r="Y37" i="1" l="1"/>
  <c r="AB31" i="1"/>
  <c r="AD31" i="1" s="1"/>
  <c r="AQ37" i="1"/>
  <c r="AL37" i="1"/>
  <c r="AN37" i="1" s="1"/>
  <c r="AG37" i="1"/>
  <c r="AI37" i="1" s="1"/>
  <c r="AB37" i="1"/>
  <c r="AD37" i="1" s="1"/>
  <c r="AQ36" i="1"/>
  <c r="AS36" i="1" s="1"/>
  <c r="Y36" i="1"/>
  <c r="AQ35" i="1"/>
  <c r="AL35" i="1"/>
  <c r="AN35" i="1" s="1"/>
  <c r="AB35" i="1"/>
  <c r="AD35" i="1" s="1"/>
  <c r="AQ34" i="1"/>
  <c r="AS34" i="1" s="1"/>
  <c r="AL34" i="1"/>
  <c r="AG34" i="1"/>
  <c r="AI34" i="1" s="1"/>
  <c r="AB34" i="1"/>
  <c r="Y34" i="1"/>
  <c r="AQ33" i="1"/>
  <c r="AS33" i="1" s="1"/>
  <c r="AL33" i="1"/>
  <c r="AN33" i="1" s="1"/>
  <c r="AG33" i="1"/>
  <c r="AI33" i="1" s="1"/>
  <c r="AB33" i="1"/>
  <c r="AD33" i="1" s="1"/>
  <c r="AQ32" i="1"/>
  <c r="AS32" i="1" s="1"/>
  <c r="AL32" i="1"/>
  <c r="AN32" i="1" s="1"/>
  <c r="AG32" i="1"/>
  <c r="AI32" i="1" s="1"/>
  <c r="AB32" i="1"/>
  <c r="AD32" i="1" s="1"/>
  <c r="Y32" i="1"/>
  <c r="AQ31" i="1"/>
  <c r="AS31" i="1" s="1"/>
  <c r="AL31" i="1"/>
  <c r="AN31" i="1" s="1"/>
  <c r="P29" i="1"/>
  <c r="P28" i="1"/>
  <c r="P27" i="1"/>
  <c r="P26" i="1"/>
  <c r="P25" i="1"/>
  <c r="P24" i="1"/>
  <c r="P23" i="1"/>
  <c r="AS37" i="1" l="1"/>
  <c r="AS35" i="1"/>
  <c r="AQ14" i="1"/>
  <c r="AS14" i="1" s="1"/>
  <c r="AL14" i="1"/>
  <c r="AN14" i="1" s="1"/>
  <c r="AN38" i="1"/>
  <c r="AQ29" i="1"/>
  <c r="AS29" i="1" s="1"/>
  <c r="AQ28" i="1"/>
  <c r="AS28" i="1" s="1"/>
  <c r="AQ27" i="1"/>
  <c r="AS27" i="1" s="1"/>
  <c r="AQ26" i="1"/>
  <c r="AS26" i="1" s="1"/>
  <c r="AQ25" i="1"/>
  <c r="AS25" i="1" s="1"/>
  <c r="AQ24" i="1"/>
  <c r="AS24" i="1" s="1"/>
  <c r="AQ23" i="1"/>
  <c r="AS23" i="1" s="1"/>
  <c r="AQ22" i="1"/>
  <c r="AS22" i="1" s="1"/>
  <c r="AQ21" i="1"/>
  <c r="AS21" i="1" s="1"/>
  <c r="AQ20" i="1"/>
  <c r="AS20" i="1" s="1"/>
  <c r="AQ19" i="1"/>
  <c r="AS19" i="1" s="1"/>
  <c r="AQ18" i="1"/>
  <c r="AS18" i="1" s="1"/>
  <c r="AQ17" i="1"/>
  <c r="AS17" i="1" s="1"/>
  <c r="AQ16" i="1"/>
  <c r="AS16" i="1" s="1"/>
  <c r="AQ15" i="1"/>
  <c r="AS15" i="1" s="1"/>
  <c r="AL29" i="1"/>
  <c r="AN29" i="1" s="1"/>
  <c r="AL28" i="1"/>
  <c r="AN28" i="1" s="1"/>
  <c r="AL27" i="1"/>
  <c r="AN27" i="1" s="1"/>
  <c r="AL26" i="1"/>
  <c r="AN26" i="1" s="1"/>
  <c r="AL25" i="1"/>
  <c r="AN25" i="1" s="1"/>
  <c r="AL24" i="1"/>
  <c r="AN24" i="1" s="1"/>
  <c r="AL23" i="1"/>
  <c r="AN23" i="1" s="1"/>
  <c r="AL22" i="1"/>
  <c r="AN22" i="1" s="1"/>
  <c r="AL19" i="1"/>
  <c r="AN19" i="1" s="1"/>
  <c r="AI38" i="1"/>
  <c r="AG29" i="1"/>
  <c r="AI29" i="1" s="1"/>
  <c r="AG28" i="1"/>
  <c r="AI28" i="1" s="1"/>
  <c r="AG27" i="1"/>
  <c r="AI27" i="1" s="1"/>
  <c r="AG26" i="1"/>
  <c r="AI26" i="1" s="1"/>
  <c r="AG25" i="1"/>
  <c r="AI25" i="1" s="1"/>
  <c r="AG24" i="1"/>
  <c r="AI24" i="1" s="1"/>
  <c r="AG23" i="1"/>
  <c r="AI23" i="1" s="1"/>
  <c r="AG22" i="1"/>
  <c r="AG21" i="1"/>
  <c r="AI21" i="1" s="1"/>
  <c r="AG20" i="1"/>
  <c r="AI20" i="1" s="1"/>
  <c r="AG19" i="1"/>
  <c r="AI19" i="1" s="1"/>
  <c r="AG18" i="1"/>
  <c r="AI18" i="1" s="1"/>
  <c r="AG17" i="1"/>
  <c r="AI17" i="1" s="1"/>
  <c r="AG16" i="1"/>
  <c r="AI16" i="1" s="1"/>
  <c r="AG15" i="1"/>
  <c r="AI15" i="1" s="1"/>
  <c r="AG14" i="1"/>
  <c r="AD38" i="1"/>
  <c r="AB29" i="1"/>
  <c r="AD29" i="1" s="1"/>
  <c r="AB28" i="1"/>
  <c r="AD28" i="1" s="1"/>
  <c r="AB27" i="1"/>
  <c r="AD27" i="1" s="1"/>
  <c r="AB26" i="1"/>
  <c r="AD26" i="1" s="1"/>
  <c r="AB25" i="1"/>
  <c r="AD25" i="1" s="1"/>
  <c r="AB24" i="1"/>
  <c r="AD24" i="1" s="1"/>
  <c r="AB23" i="1"/>
  <c r="AD23" i="1" s="1"/>
  <c r="AB22" i="1"/>
  <c r="AB21" i="1"/>
  <c r="AD21" i="1" s="1"/>
  <c r="AB20" i="1"/>
  <c r="AD20" i="1" s="1"/>
  <c r="AB19" i="1"/>
  <c r="AD19" i="1" s="1"/>
  <c r="AB18" i="1"/>
  <c r="AD18" i="1" s="1"/>
  <c r="AB17" i="1"/>
  <c r="AD17" i="1" s="1"/>
  <c r="AB16" i="1"/>
  <c r="AD16" i="1" s="1"/>
  <c r="AB15" i="1"/>
  <c r="AD15" i="1" s="1"/>
  <c r="AB14" i="1"/>
  <c r="Y38" i="1"/>
  <c r="Y29" i="1"/>
  <c r="Y28" i="1"/>
  <c r="Y27" i="1"/>
  <c r="Y26" i="1"/>
  <c r="Y25" i="1"/>
  <c r="Y24" i="1"/>
  <c r="Y23" i="1"/>
  <c r="Y20" i="1"/>
  <c r="Y18" i="1"/>
  <c r="Y17" i="1"/>
  <c r="Y16" i="1"/>
  <c r="Y15" i="1"/>
  <c r="AS38" i="1" l="1"/>
  <c r="AD30" i="1"/>
  <c r="AD39" i="1" s="1"/>
  <c r="Y30" i="1"/>
  <c r="Y39" i="1" s="1"/>
  <c r="AN30" i="1"/>
  <c r="AN39" i="1" s="1"/>
  <c r="AS30" i="1"/>
  <c r="AI30" i="1"/>
  <c r="AI39" i="1" s="1"/>
  <c r="AS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1" authorId="0" shapeId="0" xr:uid="{00000000-0006-0000-0000-000005000000}">
      <text>
        <r>
          <rPr>
            <b/>
            <sz val="9"/>
            <color indexed="81"/>
            <rFont val="Tahoma"/>
            <family val="2"/>
          </rPr>
          <t>Indique el nombre del proceso al cual está asociada la meta</t>
        </r>
      </text>
    </comment>
    <comment ref="A13" authorId="0" shapeId="0" xr:uid="{00000000-0006-0000-0000-000006000000}">
      <text>
        <r>
          <rPr>
            <b/>
            <sz val="9"/>
            <color indexed="81"/>
            <rFont val="Tahoma"/>
            <family val="2"/>
          </rPr>
          <t>Incluya el número del objetivo estratégico, de acuerdo con lo adoptado en el Plan Estratégico Institucional</t>
        </r>
      </text>
    </comment>
    <comment ref="B13" authorId="0" shapeId="0" xr:uid="{00000000-0006-0000-0000-000007000000}">
      <text>
        <r>
          <rPr>
            <b/>
            <sz val="9"/>
            <color indexed="81"/>
            <rFont val="Tahoma"/>
            <family val="2"/>
          </rPr>
          <t>Incluya el objetivo estratégico, de acuerdo con lo adoptado en el Plan Estratégico Institucional, al cual se asocia la meta</t>
        </r>
      </text>
    </comment>
    <comment ref="D13" authorId="0" shapeId="0" xr:uid="{00000000-0006-0000-0000-000008000000}">
      <text>
        <r>
          <rPr>
            <b/>
            <sz val="9"/>
            <color indexed="81"/>
            <rFont val="Tahoma"/>
            <family val="2"/>
          </rPr>
          <t>Escriba el número de la meta, en orden consecutivo</t>
        </r>
      </text>
    </comment>
    <comment ref="E13" authorId="0" shapeId="0" xr:uid="{00000000-0006-0000-0000-000009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3" authorId="0" shapeId="0" xr:uid="{00000000-0006-0000-0000-00000A000000}">
      <text>
        <r>
          <rPr>
            <b/>
            <sz val="9"/>
            <color indexed="81"/>
            <rFont val="Tahoma"/>
            <family val="2"/>
          </rPr>
          <t xml:space="preserve">Seleccione la opción que corresponda
</t>
        </r>
      </text>
    </comment>
    <comment ref="G13" authorId="0" shapeId="0" xr:uid="{00000000-0006-0000-0000-00000B000000}">
      <text>
        <r>
          <rPr>
            <b/>
            <sz val="9"/>
            <color indexed="81"/>
            <rFont val="Tahoma"/>
            <family val="2"/>
          </rPr>
          <t>Indique un nombre corto que refleje lo que pretende medir. 
Ej. Porcentaje de giros acumulados</t>
        </r>
      </text>
    </comment>
    <comment ref="H13"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3"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3"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3"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3" authorId="0" shapeId="0" xr:uid="{00000000-0006-0000-0000-000010000000}">
      <text>
        <r>
          <rPr>
            <b/>
            <sz val="9"/>
            <color indexed="81"/>
            <rFont val="Tahoma"/>
            <family val="2"/>
          </rPr>
          <t xml:space="preserve">Indique la magnitud programada para el trimestre. </t>
        </r>
      </text>
    </comment>
    <comment ref="M13" authorId="0" shapeId="0" xr:uid="{00000000-0006-0000-0000-000011000000}">
      <text>
        <r>
          <rPr>
            <b/>
            <sz val="9"/>
            <color indexed="81"/>
            <rFont val="Tahoma"/>
            <family val="2"/>
          </rPr>
          <t xml:space="preserve">Indique la magnitud programada para el trimestre. </t>
        </r>
      </text>
    </comment>
    <comment ref="N13" authorId="0" shapeId="0" xr:uid="{00000000-0006-0000-0000-000012000000}">
      <text>
        <r>
          <rPr>
            <b/>
            <sz val="9"/>
            <color indexed="81"/>
            <rFont val="Tahoma"/>
            <family val="2"/>
          </rPr>
          <t xml:space="preserve">Indique la magnitud programada para el trimestre. </t>
        </r>
      </text>
    </comment>
    <comment ref="O13" authorId="0" shapeId="0" xr:uid="{00000000-0006-0000-0000-000013000000}">
      <text>
        <r>
          <rPr>
            <b/>
            <sz val="9"/>
            <color indexed="81"/>
            <rFont val="Tahoma"/>
            <family val="2"/>
          </rPr>
          <t xml:space="preserve">Indique la magnitud programada para el trimestre. </t>
        </r>
      </text>
    </comment>
    <comment ref="P13" authorId="0" shapeId="0" xr:uid="{00000000-0006-0000-0000-000014000000}">
      <text>
        <r>
          <rPr>
            <b/>
            <sz val="9"/>
            <color indexed="81"/>
            <rFont val="Tahoma"/>
            <family val="2"/>
          </rPr>
          <t>Indique la programación total de la vigencia. 
Debe ser coherente con la meta.</t>
        </r>
      </text>
    </comment>
    <comment ref="Q13" authorId="0" shapeId="0" xr:uid="{00000000-0006-0000-0000-000015000000}">
      <text>
        <r>
          <rPr>
            <b/>
            <sz val="9"/>
            <color indexed="81"/>
            <rFont val="Tahoma"/>
            <family val="2"/>
          </rPr>
          <t xml:space="preserve">Indique el tipo de indicador: 
- Eficancia 
- Eficiencia 
- Efectividad </t>
        </r>
      </text>
    </comment>
    <comment ref="R13" authorId="0" shapeId="0" xr:uid="{00000000-0006-0000-0000-000016000000}">
      <text>
        <r>
          <rPr>
            <b/>
            <sz val="9"/>
            <color indexed="81"/>
            <rFont val="Tahoma"/>
            <family val="2"/>
          </rPr>
          <t>Indique la evidencia a presentar del cumplimiento de la meta. Se debe redactar de forma concreta y coherente con la meta</t>
        </r>
      </text>
    </comment>
    <comment ref="S13"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U13" authorId="0" shapeId="0" xr:uid="{00000000-0006-0000-0000-000018000000}">
      <text>
        <r>
          <rPr>
            <b/>
            <sz val="9"/>
            <color indexed="81"/>
            <rFont val="Tahoma"/>
            <family val="2"/>
          </rPr>
          <t>Indique el área y grupo de trabajo (si se tiene), responsable de cumplir o ejecutar la meta</t>
        </r>
      </text>
    </comment>
    <comment ref="V13" authorId="0" shapeId="0" xr:uid="{00000000-0006-0000-0000-000019000000}">
      <text>
        <r>
          <rPr>
            <b/>
            <sz val="9"/>
            <color indexed="81"/>
            <rFont val="Tahoma"/>
            <family val="2"/>
          </rPr>
          <t>Indique el nombre de la dependencia responsable de reportar trimestralmente la meta a la OAP</t>
        </r>
      </text>
    </comment>
    <comment ref="W13" authorId="0" shapeId="0" xr:uid="{00000000-0006-0000-0000-00001A000000}">
      <text>
        <r>
          <rPr>
            <b/>
            <sz val="9"/>
            <color indexed="81"/>
            <rFont val="Tahoma"/>
            <family val="2"/>
          </rPr>
          <t>Indique la magnitud programada</t>
        </r>
      </text>
    </comment>
    <comment ref="X13" authorId="0" shapeId="0" xr:uid="{00000000-0006-0000-0000-00001B000000}">
      <text>
        <r>
          <rPr>
            <b/>
            <sz val="9"/>
            <color indexed="81"/>
            <rFont val="Tahoma"/>
            <family val="2"/>
          </rPr>
          <t>Indique la magnitud ejecutada. Corresponde al resultado de medir el indicador de la meta</t>
        </r>
      </text>
    </comment>
    <comment ref="Y13"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Z13"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A13" authorId="0" shapeId="0" xr:uid="{00000000-0006-0000-0000-00001E000000}">
      <text>
        <r>
          <rPr>
            <b/>
            <sz val="9"/>
            <color indexed="81"/>
            <rFont val="Tahoma"/>
            <family val="2"/>
          </rPr>
          <t xml:space="preserve">Indicar el nombre concreto de la evidencia aportada. </t>
        </r>
      </text>
    </comment>
    <comment ref="AB13" authorId="0" shapeId="0" xr:uid="{00000000-0006-0000-0000-00001F000000}">
      <text>
        <r>
          <rPr>
            <b/>
            <sz val="9"/>
            <color indexed="81"/>
            <rFont val="Tahoma"/>
            <family val="2"/>
          </rPr>
          <t>Indique la magnitud programada</t>
        </r>
      </text>
    </comment>
    <comment ref="AC13" authorId="0" shapeId="0" xr:uid="{00000000-0006-0000-0000-000020000000}">
      <text>
        <r>
          <rPr>
            <b/>
            <sz val="9"/>
            <color indexed="81"/>
            <rFont val="Tahoma"/>
            <family val="2"/>
          </rPr>
          <t>Indique la magnitud ejecutada. Corresponde al resultado de medir el indicador de la meta</t>
        </r>
      </text>
    </comment>
    <comment ref="AD13"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E13"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F13" authorId="0" shapeId="0" xr:uid="{00000000-0006-0000-0000-000023000000}">
      <text>
        <r>
          <rPr>
            <b/>
            <sz val="9"/>
            <color indexed="81"/>
            <rFont val="Tahoma"/>
            <family val="2"/>
          </rPr>
          <t xml:space="preserve">Indicar el nombre concreto de la evidencia aportada. </t>
        </r>
      </text>
    </comment>
    <comment ref="AG13" authorId="0" shapeId="0" xr:uid="{00000000-0006-0000-0000-000024000000}">
      <text>
        <r>
          <rPr>
            <b/>
            <sz val="9"/>
            <color indexed="81"/>
            <rFont val="Tahoma"/>
            <family val="2"/>
          </rPr>
          <t>Indique la magnitud programada</t>
        </r>
      </text>
    </comment>
    <comment ref="AH13" authorId="0" shapeId="0" xr:uid="{00000000-0006-0000-0000-000025000000}">
      <text>
        <r>
          <rPr>
            <b/>
            <sz val="9"/>
            <color indexed="81"/>
            <rFont val="Tahoma"/>
            <family val="2"/>
          </rPr>
          <t>Indique la magnitud ejecutada. Corresponde al resultado de medir el indicador de la meta</t>
        </r>
      </text>
    </comment>
    <comment ref="AI13"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J13"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K13" authorId="0" shapeId="0" xr:uid="{00000000-0006-0000-0000-000028000000}">
      <text>
        <r>
          <rPr>
            <b/>
            <sz val="9"/>
            <color indexed="81"/>
            <rFont val="Tahoma"/>
            <family val="2"/>
          </rPr>
          <t xml:space="preserve">Indicar el nombre concreto de la evidencia aportada. </t>
        </r>
      </text>
    </comment>
    <comment ref="AL13" authorId="0" shapeId="0" xr:uid="{00000000-0006-0000-0000-000029000000}">
      <text>
        <r>
          <rPr>
            <b/>
            <sz val="9"/>
            <color indexed="81"/>
            <rFont val="Tahoma"/>
            <family val="2"/>
          </rPr>
          <t>Indique la magnitud programada</t>
        </r>
      </text>
    </comment>
    <comment ref="AM13" authorId="0" shapeId="0" xr:uid="{00000000-0006-0000-0000-00002A000000}">
      <text>
        <r>
          <rPr>
            <b/>
            <sz val="9"/>
            <color indexed="81"/>
            <rFont val="Tahoma"/>
            <family val="2"/>
          </rPr>
          <t>Indique la magnitud ejecutada. Corresponde al resultado de medir el indicador de la meta</t>
        </r>
      </text>
    </comment>
    <comment ref="AN13"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O13"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P13" authorId="0" shapeId="0" xr:uid="{00000000-0006-0000-0000-00002D000000}">
      <text>
        <r>
          <rPr>
            <b/>
            <sz val="9"/>
            <color indexed="81"/>
            <rFont val="Tahoma"/>
            <family val="2"/>
          </rPr>
          <t xml:space="preserve">Indicar el nombre concreto de la evidencia aportada. </t>
        </r>
      </text>
    </comment>
    <comment ref="AQ13" authorId="0" shapeId="0" xr:uid="{00000000-0006-0000-0000-00002E000000}">
      <text>
        <r>
          <rPr>
            <b/>
            <sz val="9"/>
            <color indexed="81"/>
            <rFont val="Tahoma"/>
            <family val="2"/>
          </rPr>
          <t>Indique la magnitud total programada para la vigencia</t>
        </r>
      </text>
    </comment>
    <comment ref="AR13" authorId="0" shapeId="0" xr:uid="{00000000-0006-0000-0000-00002F000000}">
      <text>
        <r>
          <rPr>
            <b/>
            <sz val="9"/>
            <color indexed="81"/>
            <rFont val="Tahoma"/>
            <family val="2"/>
          </rPr>
          <t xml:space="preserve">Indique la magnitud ejecutada acumulada para la vigencia </t>
        </r>
      </text>
    </comment>
    <comment ref="AS13"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T13" authorId="0" shapeId="0" xr:uid="{00000000-0006-0000-0000-000031000000}">
      <text>
        <r>
          <rPr>
            <b/>
            <sz val="9"/>
            <color indexed="81"/>
            <rFont val="Tahoma"/>
            <family val="2"/>
          </rPr>
          <t>Es la descripción detallada de los avances y logros obtenidos con la ejecución de la meta acumulados para la vigencia</t>
        </r>
      </text>
    </comment>
    <comment ref="E30" authorId="0" shapeId="0" xr:uid="{00000000-0006-0000-0000-000032000000}">
      <text>
        <r>
          <rPr>
            <b/>
            <sz val="9"/>
            <color indexed="81"/>
            <rFont val="Tahoma"/>
            <family val="2"/>
          </rPr>
          <t>Promedio obtenido para el periodo x 80%</t>
        </r>
      </text>
    </comment>
    <comment ref="E38" authorId="0" shapeId="0" xr:uid="{00000000-0006-0000-0000-000033000000}">
      <text>
        <r>
          <rPr>
            <b/>
            <sz val="9"/>
            <color indexed="81"/>
            <rFont val="Tahoma"/>
            <family val="2"/>
          </rPr>
          <t>Promedio obtenido en las metas transversales para el periodo x 20%</t>
        </r>
      </text>
    </comment>
    <comment ref="E39"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<sst xmlns="http://schemas.openxmlformats.org/spreadsheetml/2006/main" count="679" uniqueCount="336">
  <si>
    <r>
      <rPr>
        <b/>
        <sz val="14"/>
        <rFont val="Calibri Light"/>
        <family val="2"/>
        <scheme val="major"/>
      </rPr>
      <t>FORMULACIÓN Y SEGUIMIENTO PLANES DE GESTIÓN NIVEL LOCAL</t>
    </r>
    <r>
      <rPr>
        <b/>
        <sz val="11"/>
        <color theme="1"/>
        <rFont val="Calibri Light"/>
        <family val="2"/>
        <scheme val="major"/>
      </rPr>
      <t xml:space="preserve">
ALCALDÍA LOCAL DE </t>
    </r>
    <r>
      <rPr>
        <b/>
        <u/>
        <sz val="11"/>
        <color theme="1"/>
        <rFont val="Calibri Light"/>
        <family val="2"/>
        <scheme val="major"/>
      </rPr>
      <t>LOS MÁRTIRES</t>
    </r>
  </si>
  <si>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</si>
  <si>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2024</t>
  </si>
  <si>
    <t>CONTROL DE CAMBIOS</t>
  </si>
  <si>
    <t>VERSIÓN</t>
  </si>
  <si>
    <t>FECHA</t>
  </si>
  <si>
    <t>DESCRIPCIÓN DE LA MODIFICACIÓN</t>
  </si>
  <si>
    <t>30 de enero de 2024</t>
  </si>
  <si>
    <r>
      <t xml:space="preserve">Publicación del plan de gestión aprobado. Caso HOLA: </t>
    </r>
    <r>
      <rPr>
        <b/>
        <sz val="11"/>
        <color theme="1"/>
        <rFont val="Calibri Light"/>
        <family val="2"/>
        <scheme val="major"/>
      </rPr>
      <t>14701</t>
    </r>
  </si>
  <si>
    <t>10 de mayo de 2024</t>
  </si>
  <si>
    <t>Para el primer trimestre de la vigencia 2024, el Plan de Gestión de la Alcaldía Local alcanzó un nivel de desempeño del 49,08% y del 14,68% acumulado para la vigencia. Se corrige el responsable de reporte.</t>
  </si>
  <si>
    <t>30 de julio de 2024</t>
  </si>
  <si>
    <t>Para el segundo trimestre de la vigencia 2024, el Plan de Gestión de la Alcaldía Local alcanzó un nivel de desempeño del  57,77% y del  39,79% acumulado</t>
  </si>
  <si>
    <t>30 de octubre de 2024</t>
  </si>
  <si>
    <t>Para el tercer trimestre de la vigencia 2024, el Plan de Gestión de la Alcaldía Local alcanzó un nivel de desempeño del  64,6% y del  50,26% acumulado</t>
  </si>
  <si>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</si>
  <si>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</si>
  <si>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</si>
  <si>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</si>
  <si>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</si>
  <si>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</si>
  <si>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</si>
  <si>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</si>
  <si>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</si>
  <si>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</si>
  <si>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</si>
  <si>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</si>
  <si>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</si>
  <si>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</si>
  <si>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</si>
  <si>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</si>
  <si>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</si>
  <si>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</si>
  <si>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</si>
  <si>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</si>
  <si>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</si>
  <si>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</si>
  <si>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</si>
  <si>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</si>
  <si>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</si>
  <si>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</si>
  <si>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</si>
  <si>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</si>
  <si>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 SUGERIDO</t>
  </si>
  <si>
    <t>RESPONSABLES DE LA META</t>
  </si>
  <si>
    <t>DEPENDENCIA RESPONSABLE DEL REPORTE DE LA META</t>
  </si>
  <si>
    <t>PROGRAMADO</t>
  </si>
  <si>
    <t>EJECUTADO</t>
  </si>
  <si>
    <t>RESULTADO DE LA MEDICIÓN</t>
  </si>
  <si>
    <t>ANÁLISIS DE AVANCE</t>
  </si>
  <si>
    <t xml:space="preserve">EVIDENCIA </t>
  </si>
  <si>
    <t>Realizar acciones enfocadas al fortalecimiento de la gobernabilidad democrática local</t>
  </si>
  <si>
    <t>Gestión Pública Territorial Local</t>
  </si>
  <si>
    <t>1</t>
  </si>
  <si>
    <r>
      <t xml:space="preserve">Alcanzar en un </t>
    </r>
    <r>
      <rPr>
        <sz val="11"/>
        <rFont val="Calibri Light"/>
        <family val="2"/>
        <scheme val="major"/>
      </rPr>
      <t>75</t>
    </r>
    <r>
      <rPr>
        <sz val="11"/>
        <color theme="1"/>
        <rFont val="Calibri Light"/>
        <family val="2"/>
        <scheme val="major"/>
      </rPr>
      <t>% el avance de las metas del Plan de Desarrollo Local acumuladas al 30 de septiembre de 2024 (metas entregadas)</t>
    </r>
  </si>
  <si>
    <t>Retadora (mejora)</t>
  </si>
  <si>
    <t>Avance cumplimiento metas Plan de Desarrollo Local (metas entregadas)</t>
  </si>
  <si>
    <t>% de avance de metas del Plan de Desarrollo Local acumulado al 30 de septiembre de 2024</t>
  </si>
  <si>
    <t>Resultados a 31 de diciembre de 2023</t>
  </si>
  <si>
    <t>Creciente</t>
  </si>
  <si>
    <t>Porcentaje</t>
  </si>
  <si>
    <t>Efectividad</t>
  </si>
  <si>
    <t>Reporte trimestral de avance del Plan de Desarrollo Local - PDL</t>
  </si>
  <si>
    <t>MUSI</t>
  </si>
  <si>
    <t>Planeación - Musi</t>
  </si>
  <si>
    <t>Alcaldía Local - Área de Gestión del Desarrollo, Adminsitrativa y Financiera</t>
  </si>
  <si>
    <t>Dirección para la Gestión del Desarrollo Local</t>
  </si>
  <si>
    <t>No programada</t>
  </si>
  <si>
    <t>No programada para el trimestre.</t>
  </si>
  <si>
    <t xml:space="preserve">Meta no programada </t>
  </si>
  <si>
    <t>Meta no programada</t>
  </si>
  <si>
    <t>Gestión Corporativa Institucional</t>
  </si>
  <si>
    <t>2</t>
  </si>
  <si>
    <t>Girar mínimo el 65% del presupuesto comprometido constituido como obligaciones por pagar de la vigencia 2023</t>
  </si>
  <si>
    <t>Porcentaje de giros acumulados de obligaciones por pagar de la vigencia 2023</t>
  </si>
  <si>
    <t>(Giros acumulados/Presupuesto comprometido constituido como obligaciones por pagar de la vigencia 2023)*100</t>
  </si>
  <si>
    <t>Eficacia</t>
  </si>
  <si>
    <t>Reporte seguimiento mensual consolidado</t>
  </si>
  <si>
    <t>BOGDATA</t>
  </si>
  <si>
    <t>Presupuesto</t>
  </si>
  <si>
    <t>Se han girado en el primer trimestre de 2024 $2.943.863.455 de los $ 15.288.229.852 comprometidos constituidos como obligaciones por pagar de la vigencia 2023</t>
  </si>
  <si>
    <t>Ejecución de Gastos Presupuestal</t>
  </si>
  <si>
    <t>Se han girado en el segundo trimestre de 2024 $ 5,125 millones de los $ 16,483 millones comprometidos</t>
  </si>
  <si>
    <t xml:space="preserve">Reporte Informacion de la DGDL </t>
  </si>
  <si>
    <t>Se han girado en el tercer trimestre de 2024 $ 7,298 millones de los $ 16,479 millones comprometidos</t>
  </si>
  <si>
    <t>Ejecución de Gastos e Inversión</t>
  </si>
  <si>
    <t>3</t>
  </si>
  <si>
    <t>Girar mínimo el 60% del presupuesto comprometido constituido como obligaciones por pagar de la vigencia 2022 y anteriores</t>
  </si>
  <si>
    <t>Porcentaje de giros acumulados de obligaciones por pagar de la vigencia 2022 y anteriores</t>
  </si>
  <si>
    <t>(Giros acumulados/Presupuesto comprometido constituido como obligaciones por pagar de la vigencia 2022 y anteriores)*100</t>
  </si>
  <si>
    <t>Se han girado en el primer trimestre de 2024 $779.999.350 de los $13.672.487.489 comprometidos constituidos como obligaciones por pagar de la vigencia 2022 y anteriores</t>
  </si>
  <si>
    <t>Se han girado en el segundo trimestre de 2024 $ 1,797 millones de los $ 13,602 millones comprometidos</t>
  </si>
  <si>
    <t>Se han girado en el tercer trimestre de 2024 $ 5,529 millones de los $ 13,492 millones comprometidos</t>
  </si>
  <si>
    <t>4</t>
  </si>
  <si>
    <r>
      <t xml:space="preserve">Comprometer mínimo el </t>
    </r>
    <r>
      <rPr>
        <sz val="11"/>
        <rFont val="Calibri Light"/>
        <family val="2"/>
        <scheme val="major"/>
      </rPr>
      <t>30</t>
    </r>
    <r>
      <rPr>
        <sz val="11"/>
        <color theme="1"/>
        <rFont val="Calibri Light"/>
        <family val="2"/>
        <scheme val="major"/>
      </rPr>
      <t xml:space="preserve">% al 30 de junio y el </t>
    </r>
    <r>
      <rPr>
        <sz val="11"/>
        <rFont val="Calibri Light"/>
        <family val="2"/>
        <scheme val="major"/>
      </rPr>
      <t>96</t>
    </r>
    <r>
      <rPr>
        <sz val="11"/>
        <color theme="1"/>
        <rFont val="Calibri Light"/>
        <family val="2"/>
        <scheme val="major"/>
      </rPr>
      <t>% al 31 de diciembre del presupuesto de inversión directa de la vigencia 2024</t>
    </r>
  </si>
  <si>
    <t>Porcentaje de compromiso del presupuesto de inversión directa de la vigencia 2024</t>
  </si>
  <si>
    <t>(Valor de RP de inversión directa de la vigencia  / Valor total del presupuesto de inversión directa de la Vigencia)*100</t>
  </si>
  <si>
    <t>Se han comprometido en el primer trimestre del 2024 $2.237.945.000 de los $32.677.911.000 de la apropiación disponible de Inversión Directa para el 2024</t>
  </si>
  <si>
    <t>Reporte de Certificados de Registro Presupuestal</t>
  </si>
  <si>
    <t>Se han comprometido en el segundo trimestre del 2024 $ 9,255 millones de los $ 32,667 millones de la apropiación disponible de Inversión Directa para el 2024</t>
  </si>
  <si>
    <t>Se han comprometido en el tercer trimestre del 2024 $ 15,126 millones de los $ 35,177 millones de la apropiación disponible de Inversión Directa para el 2024</t>
  </si>
  <si>
    <t>5</t>
  </si>
  <si>
    <t>Girar mínimo el 52% del presupuesto total  disponible de inversión directa de la vigencia</t>
  </si>
  <si>
    <t>Porcentaje de giros acumulados de inversión directa de la vigencia</t>
  </si>
  <si>
    <t>(Giros acumulados de inversión directa/Presupuesto disponible de inversión directa de la vigencia)*100</t>
  </si>
  <si>
    <t>Se han girado en el primer trimestre de 2024 $412.237.001 de los $32.677.911.000 de la apropiación disponible de Inversión Directa para el 2024</t>
  </si>
  <si>
    <t>Se han girado en el segundo trimestre de 2024 $ 1,701 millones de los $ 9,255 millones comprometidos de la apropiación disponible de Inversión Directa para el 2024</t>
  </si>
  <si>
    <t>Se han girado en el tercer trimestre de 2024 $ 4,870 millones de los $ 15,126 millones comprometidos de la apropiación disponible de Inversión Directa para el 2024</t>
  </si>
  <si>
    <t>6</t>
  </si>
  <si>
    <t>Registrar en el sistema SIPSE Local, el 98% de los contratos publicados en la plataforma SECOP II de la vigencia. (Con excepción de comodatos, procesos de contratos de corredor de seguros, convenios interadministrativos, procesos de contratación por Tienda Virtual)</t>
  </si>
  <si>
    <t>Gestión</t>
  </si>
  <si>
    <t>Porcentaje de contratos registrados en SIPSE Local</t>
  </si>
  <si>
    <t>(Número de contratos registrados en SIPSE Local /Número de contratos publicados en la plataforma SECOP II)*100%
Nota: No se tendrán en cuenta los procesos registrados en SIPSE susceptibles a cambio de base de datos y que no se puedan registrar y una vez se cuente con la debida justificación tramitada por el FDL</t>
  </si>
  <si>
    <t>Constante</t>
  </si>
  <si>
    <t>Reporte de seguimiento  consolidado</t>
  </si>
  <si>
    <t>SIPSE LOCAL y SECOP</t>
  </si>
  <si>
    <t>N/A</t>
  </si>
  <si>
    <t xml:space="preserve">Meta no reportada por la Dirección para la Gestión del Desarrollo Local. </t>
  </si>
  <si>
    <t xml:space="preserve">La DGDL no reporto no reporto informacion sobre el seguimiento </t>
  </si>
  <si>
    <t xml:space="preserve">la DGDL no reporto informacion de seguimiento </t>
  </si>
  <si>
    <t xml:space="preserve">A la fecha la entidad cuenta con 189 contratos en estado de EJECUCION  en secop, de los siguientes en sipse se reportan :
* 64 contratos en estado EJECUCION
* 98 contratos en estado CONTRATACION JURIDA
*16 contratos en estado de GENERACION DE ACTA
*9 contratos en estado CARGUE POLIZA
A lo anterior, el area cumple con el 34%  de la meta establecida, ya que la mayoria de  contratos se quedaron en  estaciones y usuarios  externas al area y que hasta hace muy poco llegaron para poder culminar con el proceso de ejecucion de cada contrato, a lo siguiente el area se compromete en el siguiente plan:
1.Los contratos que en ecuentran en  estado CARGUE POLIZA -GENERACION DE ACTA para el 11 de octubre se encontraran en EJECUCION, dado el proceso de ruta que se requiere para darle finalidad a este proceso.
2.Los contratos que se encuentran en estado CONTRATACION JURIDICA, el area se compromete en tenerlos en estado de EJECUCION para el dia 01 de  noviembre, siempre y cuando las estaciones externas al area de contratacion, devuelvan las solicitudes a tiempo para dar finalidad de este.
</t>
  </si>
  <si>
    <t xml:space="preserve">Se anexa Base de contratcion control Sipse </t>
  </si>
  <si>
    <t>7</t>
  </si>
  <si>
    <r>
      <t xml:space="preserve">Lograr que el </t>
    </r>
    <r>
      <rPr>
        <sz val="11"/>
        <rFont val="Calibri Light"/>
        <family val="2"/>
        <scheme val="major"/>
      </rPr>
      <t>100</t>
    </r>
    <r>
      <rPr>
        <sz val="11"/>
        <color theme="1"/>
        <rFont val="Calibri Light"/>
        <family val="2"/>
        <scheme val="major"/>
      </rPr>
      <t>% de los contratos registrados en SIPSE-Local se encuentren, dentro del sistema, en estado “ejecución”</t>
    </r>
  </si>
  <si>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</si>
  <si>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</si>
  <si>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SIPSE LOCAL</t>
  </si>
  <si>
    <t>Se reportan  36  contratos celebrados en el  primer trimestre 2024, pero no se encuentran en estado "ejecución"</t>
  </si>
  <si>
    <t>Reporte DGDL</t>
  </si>
  <si>
    <t>Con corte al 30 de septiembre de contaba con 89 contratos cargados en SIPSE, de los cuales 24 estaban pendientes de estar en estado ejecución, lo que arroja un resultado de 73%</t>
  </si>
  <si>
    <t>Reporte de contratos en ejecución descargado de SIPSE</t>
  </si>
  <si>
    <r>
      <t xml:space="preserve">A 31 de diciembre de 2024 los proyectos de inversión </t>
    </r>
    <r>
      <rPr>
        <b/>
        <sz val="11"/>
        <color theme="1"/>
        <rFont val="Calibri Light"/>
        <family val="2"/>
        <scheme val="major"/>
      </rPr>
      <t>con recursos asignados a la vigencia</t>
    </r>
    <r>
      <rPr>
        <sz val="11"/>
        <color theme="1"/>
        <rFont val="Calibri Light"/>
        <family val="2"/>
        <scheme val="major"/>
      </rPr>
      <t xml:space="preserve"> se encuentran conciliados en SIPSE</t>
    </r>
  </si>
  <si>
    <t xml:space="preserve">Reporte de proyectos de inversión de SIPSE del plan de desarrollo 2021-2024 (que tuvieron recursos asignados en 2024) conciliados </t>
  </si>
  <si>
    <t>8</t>
  </si>
  <si>
    <t>Registrar y actualizar al 90% la información en el Módulo de proyectos de SIPSE LOCAL de proyectos de inversión de la vigencia 2024</t>
  </si>
  <si>
    <t>Porcentaje de proyectos de inversión con información de resultados actualizada en SIPSE Local</t>
  </si>
  <si>
    <t>(Número de Proyectos de inversión con información de seguimiento actualizada en SIPSE Local / Número de Proyectos de inversión registrados en SIPSE LOCAL (SEGPLAN))*90%</t>
  </si>
  <si>
    <t>Reporte de seguimiento
consolidado</t>
  </si>
  <si>
    <t xml:space="preserve">La DGDL no reporto informacion relacionada </t>
  </si>
  <si>
    <t>Con corte a septiembre los proyectos de inversión cargados en SIPSE para el cuatrienio 2021-2024 se encuentran conciliados y aqueñños que no lo estàn no tienen programación presupuestal para la vigencia 2024</t>
  </si>
  <si>
    <t>Consulta de proyectos de inversiòn en SIPSE</t>
  </si>
  <si>
    <t>Se cargaron en SIPSE los 29 nuevos proyectos de inversión correspondientes al plan de desarrollo 2025-2028, los cuales se encuentran conciliados y actualizados</t>
  </si>
  <si>
    <t xml:space="preserve">Reporte de proyectos de inversión de SIPSE del plan de desarrollo 2025-2028 cargados y conciliados </t>
  </si>
  <si>
    <t>9</t>
  </si>
  <si>
    <t>Registrar  al 100% la información en el Módulo de proyectos de SIPSE LOCAL de proyectos de inversión del nuevo plan de desarrollo local de la vigencia 2025 - 2028</t>
  </si>
  <si>
    <t>(Numero Proyectos de inversión registrados en SIPSE Local / Numero de Proyectos de inversión aprobados en SEGPLAN)*100%</t>
  </si>
  <si>
    <t>Alcaldía Local</t>
  </si>
  <si>
    <t>No programado</t>
  </si>
  <si>
    <t>Inspección, Vigilancia y Control</t>
  </si>
  <si>
    <t>10</t>
  </si>
  <si>
    <t>Realizar 8.550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</si>
  <si>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</si>
  <si>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</si>
  <si>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Suma</t>
  </si>
  <si>
    <t>Expedientes de actuaciones de policía</t>
  </si>
  <si>
    <t>En el periodo de enero, febrero y marzo de 2024, se realizaron 4778, impulsos en los procesos policivos de competencia de las Inspecciones de Policia</t>
  </si>
  <si>
    <t>Aplicativo ARCO</t>
  </si>
  <si>
    <t>Alcaldía Local - Área de Gestión Policiva</t>
  </si>
  <si>
    <t>Dirección para la Gestión Policiva</t>
  </si>
  <si>
    <t>Se reporta gestion sobre 4782 actuaciones a cargo de las inspecciones de policia</t>
  </si>
  <si>
    <t>Reporte DGP</t>
  </si>
  <si>
    <t>En el segundo trimenstre del cumplimiento del Plan de Gestión 2024, comprendido del 1 de abril al 30 de junio de 2024, las Inspecciones de Policia 14 A, 14 B y 14 C, realizaron un total de 4510 impulsos. Radicado 20242200214433</t>
  </si>
  <si>
    <t>Reportes de la DGP radicado No 20242200214433</t>
  </si>
  <si>
    <t>Impulsos Procesales, Inspecciones de Policía de los mártires.
Total: Tercer Trimestre 1677
Julio de 2024 744
Agosto de 2024 410
Septiembre de 2024 523</t>
  </si>
  <si>
    <t>Anexo de consultas del reporte Power BI
Radicado 20242200312113</t>
  </si>
  <si>
    <t>Se adjuntan las capturas de pantalla de la gestión según reprote del aplicativo ARCO</t>
  </si>
  <si>
    <t>11</t>
  </si>
  <si>
    <t>Proferir 2.600 fallos de fondo en primera instancia sobre las actuaciones de policía que se encuentran a cargo de las inspecciones de policía</t>
  </si>
  <si>
    <t>Fallos de fondo en primera instancia proferidos</t>
  </si>
  <si>
    <t>Número de Fallos de fondo en primera instancia proferidos</t>
  </si>
  <si>
    <t>Fallos de fondo</t>
  </si>
  <si>
    <t>En el periodo de enero, febrero y marzo de 2024, se  fallaron 714 procesos policivos de competencia de las Inspecciones de Policia</t>
  </si>
  <si>
    <t>Se profieren 789 fallos de fondo en primera instancia en el primer trimestre de 2024</t>
  </si>
  <si>
    <t>En el segundo trimenstre del cumplimiento del Plan de Gestión 2024, comprendido del 1 de abril al 30 de junio de 2024, las Inspecciones de Policia 14 A, 14 B y 14 C. Radicado 20242200214433</t>
  </si>
  <si>
    <t>Total: Tercer Trimestre 201
Julio de 2024 56
Agosto de 2024 4
Septiembre de 2024 141</t>
  </si>
  <si>
    <t>Total: Cuarto Trimestre 1073
Octubre de 2024 226
Noviembre de 2024 146
Diciembre de 2024 701</t>
  </si>
  <si>
    <t>12</t>
  </si>
  <si>
    <t>Terminar (archivar) 40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</si>
  <si>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</si>
  <si>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</si>
  <si>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</si>
  <si>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</si>
  <si>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</si>
  <si>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No se logró el cumplimiento de la meta dada la complejidad inherente de las actuaciones administrativas que demandó un tiempo considerable para su análisis y resolución. Además, la falta de recursos administrativos, así como la limitada capacitación del personal en procedimientos específicos, contribuyeron a la demora en la conclusión de estas tareas. Por otra parte, la priorización de casos urgentes o de mayor relevancia también desvió la atención de las actuaciones incluidas en esta meta.</t>
  </si>
  <si>
    <t>En relación con las metas 12 y 13 de plan gestión, informamos que se han enviado 9 resoluciones administrativas al despacho para firma del señor Alcalde</t>
  </si>
  <si>
    <t>No se ha cumplido con los indicadores de Inspección, Vigilancia y Control debido a la acumulación de cargas administrativas y limitaciones de recursos humanos. La finalización de las 40 actuaciones administrativas activas se ha visto afectada por imprevistos operativos que han requerido una reprogramación de prioridades. Estamos implementando un plan de acción que incluye la asignación de recursos adicionales y la optimización de procesos para alcanzar los objetivos establecidos. Estos indicadores serán compensados en el próximo trimestre.</t>
  </si>
  <si>
    <t>Radicado 20242200312113</t>
  </si>
  <si>
    <t>Este es el reporte de las actiuaciones admintrativas archivadas, en cumplimiento de la meta 12 del Plan de gestión, reporte del aplicativo arco, Power BI, consulta 8 de enero de 2025, en cual se establece el cumplimiento de la meta en 41 actuaciones administrativas.</t>
  </si>
  <si>
    <t>Capturas de pantalla power BI</t>
  </si>
  <si>
    <t>13</t>
  </si>
  <si>
    <t>Terminar 34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</si>
  <si>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</si>
  <si>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</si>
  <si>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</si>
  <si>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No se ha cumplido con los indicadores de Inspección, Vigilancia y Control debido a la acumulación de cargas administrativas y limitaciones de recursos humanos. La finalización de las 34 actuaciones administrativas activas se ha visto afectada por imprevistos operativos que han requerido una reprogramación de prioridades. Estamos implementando un plan de acción que incluye la asignación de recursos adicionales y la optimización de procesos para alcanzar los objetivos establecidos. Estos indicadores serán compensados en el próximo trimestre.</t>
  </si>
  <si>
    <t>Este es el reporte de las actiuaciones admintrativas archivadas, en cumplimiento de la meta 13 del Plan de gestión, reporte del aplicativo arco, Power BI, consulta 8 de enero de 2025, en cual se establece el cumplimiento de la meta en 35 actuaciones administrativas.</t>
  </si>
  <si>
    <t>14</t>
  </si>
  <si>
    <t>Realizar 75 operativos de inspección, vigilancia y control en materia de integridad del espacio público</t>
  </si>
  <si>
    <t>Acciones de control u operativos en materia de  integridad del espacio publico</t>
  </si>
  <si>
    <t>Número de acciones de control u operativos en materia de  integridad del espacio publico</t>
  </si>
  <si>
    <t>Acciones de control u operativos</t>
  </si>
  <si>
    <t>Formatos de evidencia de reunión diligenciados de los operativos realizados en materia de integridad del espacio público</t>
  </si>
  <si>
    <t>Registros de operativos Alcaldía Local</t>
  </si>
  <si>
    <t>La ejecución de un solo operativo durante el trimestre se vio significativamente afectada por la falta de personal contratado y la multiplicidad de tareas encomendadas al equipo responsable de la gestión de integridad del espacio público. La limitada disponibilidad de recursos humanos asignados para llevar a cabo estas acciones de control representó un desafío considerable en la implementación del plan. Además, el personal 
existente se encontró sobrecargado con una variedad de responsabilidades, lo que redujo aún más su capacidad para ejecutar los operativos según lo programado. Esta situación evidencia la necesidad crítica de abordar las deficiencias en la dotación de personal y reevaluar la distribución de tareas para garantizar una ejecución efectiva y oportuna de las acciones planificadas en futuros trimestres.</t>
  </si>
  <si>
    <t>Se evidencia cumplimiento de la meta en el segundo trimestre</t>
  </si>
  <si>
    <t>Reportes de consulta de IVC y evidencias de actuaciones en cada tema</t>
  </si>
  <si>
    <t>Para el III trimestre (JULIO-AGOSTO.SEPTIEMBRE) se tenia programados 21 operativosde inspección, vigilancia y control en materia de integridad del espacio público y se realizaron 25 sobrepasando la meta programada.</t>
  </si>
  <si>
    <t>CARPETA OPERATIVOS EN MATERIA DE INTEGRIDAD DEL ESPACIO PUBLICO https://gobiernobogota-my.sharepoint.com/my?id=%2Fpersonal%2Fhernando%5Fespeleta%5Fgobiernobogota%5Fgov%5Fco%2FDocuments%2FEVIDENCIAS%20METAS</t>
  </si>
  <si>
    <t>15</t>
  </si>
  <si>
    <t>Realizar 270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</si>
  <si>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</si>
  <si>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</si>
  <si>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</si>
  <si>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Durante el período de referencia, se ejecutaron un total de 84 operativos, lo que representa un avance significativo hacia la meta establecida. Estos operativos se llevaron a cabo con el objetivo de garantizar el cumplimiento de las normativas vigentes y promover un ambiente propicio para el desarrollo económico local.</t>
  </si>
  <si>
    <t>Para el III trimestre (JULIO-AGOSTO.SEPTIEMBRE) se tenia programados 77 operativos de inspección, vigilancia y control en materia de actividad económica y se realizaron 45, ya que habia una limitacion del recurso humano para llevar a cabo el cumplimiento total de esta meta programada, sin embargo, ya se tenia un avance de cumplimiento de la meta en el segundo trimestre.</t>
  </si>
  <si>
    <t>CARPETA OPERATIVOS EN MATERIA DE ACTIVIDAD ECONOMICA https://gobiernobogota-my.sharepoint.com/my?id=%2Fpersonal%2Fhernando%5Fespeleta%5Fgobiernobogota%5Fgov%5Fco%2FDocuments%2FEVIDENCIAS%20METAS</t>
  </si>
  <si>
    <t>16</t>
  </si>
  <si>
    <t>Realizar 86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</si>
  <si>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</si>
  <si>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</si>
  <si>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</si>
  <si>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En cuanto a la META 16, enfocada en la realización de operativos de inspección, vigilancia y control en materia de actividad ambiental, no se cumplió debido a diversas limitaciones. La falta de recursos logísticos necesarios para llevar a cabo los operativos planificados, junto con la escasez de personal capacitado en técnicas específicas de inspección y vigilancia ambiental, han representado obstáculos significativos para su ejecución efectiva. Además, la coordinación con otras entidades gubernamentales y la obtención de los permisos y autorizaciones necesarias también han presentado desafíos adicionales, contribuyendo a la dificultad en la implementación de estos operativos</t>
  </si>
  <si>
    <t>Lamentablemente, se ha evidenciado el incumplimiento de la meta número 16 debido a la ausencia de personal técnico especializado en temas ambientales necesario para llevar a cabo los operativos programados. Además, en algunas ocasiones, la Policía Metropolitana de Bogotá no ha contado con dinamizadores y comparenderas disponibles para imponer las medidas correctivas, lo que ha dificultado la gestión de los operativos</t>
  </si>
  <si>
    <t xml:space="preserve">Para el III trimestre (JULIO-AGOSTO.SEPTIEMBRE) se tenia programados 27 operativos de inspección, vigilancia y control en materia de actividad ambiental y se realizaron 16, ya que se presento una ausencia de personal técnico especializado en temas ambientales necesario para llevar a cabo los operativos programados. </t>
  </si>
  <si>
    <t>CARPETA OPERATIVOS EN MATERIA DE ACTIVIDAD AMBIENTAL https://gobiernobogota-my.sharepoint.com/my?id=%2Fpersonal%2Fhernando%5Fespeleta%5Fgobiernobogota%5Fgov%5Fco%2FDocuments%2FEVIDENCIAS%20METAS</t>
  </si>
  <si>
    <t>Total metas técnicas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</si>
  <si>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</si>
  <si>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</si>
  <si>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</si>
  <si>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</si>
  <si>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</si>
  <si>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</si>
  <si>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</si>
  <si>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2023</t>
  </si>
  <si>
    <t xml:space="preserve">Constante </t>
  </si>
  <si>
    <t>Porcentaje de buenas prácticas ambientales implementadas</t>
  </si>
  <si>
    <t xml:space="preserve">Eficacia </t>
  </si>
  <si>
    <t>Reporte de resultados de medición de los criterios ambientales</t>
  </si>
  <si>
    <t>Herramienta Oficina Asesora de Planeación</t>
  </si>
  <si>
    <t>Alcaldía local</t>
  </si>
  <si>
    <t>Oficina Asesora de Planeación Institucional - Equipo de gestión ambiental</t>
  </si>
  <si>
    <t>La calificación se otorga teniendo en cuenta los siguientes parámetros:  
*Inspección ambiental ( ponderación 60%): obtuvo en inspección ambiental del 26 de junio de 2024, una calificación del 47%
*Indicadores agua, energía ( ponderación 20%): reportes de energía hasta el mes de junio de 2024 y de agua hasta el mes de junio de 2024   
* Reporte consumo de papel ( ponderación 10%):  reporte hasta el mes de junio del 2024  
*Reporte ciclistas ( ponderación 10%):   reporte hasta el mes de junio de 2024</t>
  </si>
  <si>
    <t>Reporte meta ambiental OAP</t>
  </si>
  <si>
    <t>la calificación de la visita de inspección ambiental cuyo resultado fue del 84%, y teniendo en cuenta que la meta transversal costa de un 80% esta visita y de un 20% de los indicadores ambientales actualizados, es apropiado mencionar que el 80% de la meta estipulada para alcanzar, ya está cumplida</t>
  </si>
  <si>
    <t>adjunto realizo el envío del archivo de la calificación de la visita de inspección ambiental cuyo resultado fue del 84%, y teniendo en cuenta que la meta transversal costa de un 80% esta visita y de un 20% de los indicadores ambientales actualizados, es apropiado mencionar que el 80% de la meta estipulada para alcanzar, ya está cumplida, gracias</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</si>
  <si>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</si>
  <si>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</si>
  <si>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</si>
  <si>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</si>
  <si>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2023</t>
  </si>
  <si>
    <t>Porcentaje de planes de mejora sin vencimientos</t>
  </si>
  <si>
    <t>Reporte de acciones de mejora sin vencimiento</t>
  </si>
  <si>
    <t>MIMEC - SIG</t>
  </si>
  <si>
    <t>Oficina Asesora de Planeación Institucional - Equipo de planeación institucional y sectorial</t>
  </si>
  <si>
    <t>Al corte del primer trimestre, se tienen 5 acciones de mejora vencidas</t>
  </si>
  <si>
    <t>Reporte MIMEC</t>
  </si>
  <si>
    <t xml:space="preserve">La alcaldía local cuenta con 6 acciones de mejora vencidas de las 19 acciones de mejora abiertas, lo que representa una ejecución de la meta del 68,42%. </t>
  </si>
  <si>
    <t xml:space="preserve">Reporte MIMEC Oap </t>
  </si>
  <si>
    <t xml:space="preserve">La alcaldía local cuenta con  6 acciones de mejora vencidas de las 14 acciones de mejora abiertas, lo que representa una ejecución de la meta del 57,14%. </t>
  </si>
  <si>
    <t>Reporte MIMEC de la OAP</t>
  </si>
  <si>
    <t xml:space="preserve">Comunicación Estratégica </t>
  </si>
  <si>
    <t>MT3</t>
  </si>
  <si>
    <t>Mantener el 100% de la información de la página Web actualizada, de acuerdo a lo establecido en la Resolución 1519 de 2020 de MINTIC</t>
  </si>
  <si>
    <t>Porcentaje de cumplimiento en la publicación de información</t>
  </si>
  <si>
    <t>(No. de requisitos de la Resolución 1519 de 2020 de MINTIC de publicación de la información en la página web cumplidos / No total de requisitos de la Resolución 1519 de 2020 de MINTIC de publicación de la información) X 100</t>
  </si>
  <si>
    <t>Porcentaje de requisitos cumplidos</t>
  </si>
  <si>
    <t>Reporte de actualización de la información en la página web de la alcaldía local</t>
  </si>
  <si>
    <t>Página Web Alcaldía Local</t>
  </si>
  <si>
    <t>Oficina Asesora de Comunicaciones</t>
  </si>
  <si>
    <t>No. de requisitos de la Resolución 1519 de 2020 de MINTIC de publicación de la información en la página web cumplidos</t>
  </si>
  <si>
    <t xml:space="preserve">Reporte de cumplimento de la Oficina Asesora de Comunicaciones </t>
  </si>
  <si>
    <t>Radicado No. 20241400319663</t>
  </si>
  <si>
    <t>MT4</t>
  </si>
  <si>
    <t>Participar del 100% de las capacitaciones que se realicen por parte de la Oficina Asesora de Planeación relacionadas con el Modelo Integrado de Planeación y Gestión</t>
  </si>
  <si>
    <t>Porcentaje de partipación en capacitaciones</t>
  </si>
  <si>
    <t>(Número de capacitaciones en las que se participó la alcaldía local / Número de capacitaciones convocadas) *100</t>
  </si>
  <si>
    <t>Registro de asistencia y presentación realizada</t>
  </si>
  <si>
    <t>La alcaldía local asistió a la capacitación realizada por la Oficina Asesora de Planeación sobre el sistema de gestión y el modelo integrado de Planeación y Gestión MIPG, realizada el día 13 de marzo de 2024, en el auditorio de la Localidad de Barrios Unidos</t>
  </si>
  <si>
    <t>Listado de asistencia y presentación</t>
  </si>
  <si>
    <t>Capacitacion del  dia 16 de septeimbre de 2024</t>
  </si>
  <si>
    <t xml:space="preserve">Listado de asistencia </t>
  </si>
  <si>
    <t>MT5</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</si>
  <si>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</si>
  <si>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</si>
  <si>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</si>
  <si>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Líder del proceso</t>
  </si>
  <si>
    <t>la alcaldia realizo la actividad programada</t>
  </si>
  <si>
    <t>Listado y PPT</t>
  </si>
  <si>
    <t>Brindar atención oportuna y de calidad a los diferentes sectores poblacionales, generando relaciones de confianza y respeto por la diferencia.</t>
  </si>
  <si>
    <t>Servicio a la Ciudadanía</t>
  </si>
  <si>
    <t>MT6</t>
  </si>
  <si>
    <t>Dar respuesta al 100% de los requerimientos ciudadanos asignados a la Alcaldía Local con corte a 31 de diciembre de 2023 tipificadas y registradas como Derechos de Petición en el aplicativo Bogotá te Escucha y gestor documental ORFEO.</t>
  </si>
  <si>
    <t>Porcentaje de requerimientos ciudadanos con respuesta definitiva</t>
  </si>
  <si>
    <t>(No. de respuestas efectuadas / No. requerimientos instaurados antes del 31 de diciembre 2023 pendientes de gestionar) X 100</t>
  </si>
  <si>
    <t>Peticiones pendientes por gestionar al 31 de diciembre de  2023</t>
  </si>
  <si>
    <t>Porcentaje de requerimientos ciudadanos gestionados con respuesta definitiva</t>
  </si>
  <si>
    <t>Reporte de peticiones ciudadanas gestionadas  (con respuesta definitiva o traslado por competencia)</t>
  </si>
  <si>
    <t xml:space="preserve">Reporte Sistema Distrital de Gestión de Peticiones Ciudadanas - Bogotá te  Escucha </t>
  </si>
  <si>
    <t>Subsecretaria de Gestión Institucional - Proceso Servicio de Atención a la Ciudadanía</t>
  </si>
  <si>
    <t>La alcaldía local logró la atención del 100% de requerimientos ciudadanos asignados a 31 de diciembre de 2023, registrados y tipificados como Derechos de Petición en el aplicativo Bogotá te Escucha y gestor documental ORFEO.</t>
  </si>
  <si>
    <t>Memorando SGI 20244600114073</t>
  </si>
  <si>
    <t>MT7</t>
  </si>
  <si>
    <t xml:space="preserve">
Gestionar oportunamente el 100% de los requerimientos  que se tipifiquen como derecho de petición ciudadano en los aplicativos Bogotá Te Escucha y  ORFEO, que  sean asignados a la Alcaldía Local durante la vigencia 2024.
</t>
  </si>
  <si>
    <t>Porcentaje de requerimientos ciudadanos  gestionados dentro del término de ley.</t>
  </si>
  <si>
    <t>(No. de peticiones gestionadas en los términos de ley / No. Requerimientos recibidos en la vigencia 2024 que deben tener respuesta) X 100</t>
  </si>
  <si>
    <t>Porcentaje de requerimientos ciudadanos gestionados</t>
  </si>
  <si>
    <t>Eficiencia</t>
  </si>
  <si>
    <t>Reporte de peticiones ciudadanas gestionadas (con respuesta definitiva o traslado por competencia)</t>
  </si>
  <si>
    <t>La alcaldía local cumplió oportunamente con la atención de 42 requerimientos registrados y tipificados como Derechos de Petición en el aplicativo Bogotá te Escucha y gestor documental ORFEO durante la vigencia 2024.</t>
  </si>
  <si>
    <t>la alcaldia local gestiono respuestas a 55 requerimientos cidadanos de los 70 instaurados  que se tipifiquen como derecho de petición ciudadano en los aplicativos Bogotá Te Escucha y  ORFEO, que  sean asignados a la Alcaldía Local durante la vigencia 2024</t>
  </si>
  <si>
    <t xml:space="preserve">Reporte de requerimentos ciudadanos Radicado No. 20244600214423 de la oficina de atencion a la ciudadania </t>
  </si>
  <si>
    <t xml:space="preserve">la acaldia dio respuesta a64 requerimientos d e los 77 instaurados </t>
  </si>
  <si>
    <t>Radicado No. 202446003162</t>
  </si>
  <si>
    <t>Total metas transversales (20%)</t>
  </si>
  <si>
    <t xml:space="preserve">Total plan de gestión </t>
  </si>
  <si>
    <t>Se adjunta el papel de trabajo de cumplimiento de los criterios del indice ITA</t>
  </si>
  <si>
    <t>Se hicieron 7019 impulsos procesales (avocar, rechazar, enviar al competente y todo lo que derive del desarrollo de la actuación) sobre las actuaciones de policía que se encuentran a cargo de las inspecciones de policía, para el trimestre octubre - diciembre de 2024</t>
  </si>
  <si>
    <t>Producto del ejercicio de depuración de planes de mejora internos se tienen los planes de mejora No. 386, 437, 481 de la vigencia 2024 con documentación de los avances según rerportes de los responsables de su ejecución</t>
  </si>
  <si>
    <t>Captura de pantalla MIMEC</t>
  </si>
  <si>
    <t>Se remitieron las evidencias del cumplimiento de la meta según solicitud del equipo SIG de la OAP</t>
  </si>
  <si>
    <t>Presentaciones y listados de asistencia</t>
  </si>
  <si>
    <t>archivo con la información de la oficina de Planeación Local ejecución de meta entregada con corte a septiembre 30 de 2024. 
Se adjunta como evidencia el archivo en formato pdf Los Mártires IAPDL 30-09-2024 que contiene la información oficial</t>
  </si>
  <si>
    <t xml:space="preserve">Reporte de ejecución PDL </t>
  </si>
  <si>
    <t>Para el IV trimestre (OCTUBRE-NOVIEMBRE.DICIEMBRE) se tenia programados 19 operativos de inspección, vigilancia y control en materia de actividad ambiental y se realizaron 21, teniendo en cuenta que se contó con el talento humano para realizar esta actividad, permitiendo aportar al resago de los meses anteriores.</t>
  </si>
  <si>
    <t>Actas de los operativos 21</t>
  </si>
  <si>
    <t>* Se realiza el registro de 306 contratos suscritos de prestacion de servicios en FDLM</t>
  </si>
  <si>
    <t>BASE control de sipse</t>
  </si>
  <si>
    <t>Con corte al 31 de diciembre del 2024 se encontraron de los 306 contratos de prestacion de servicios  suscritos con el FDLM, 264 en EJECUCION  en SIPSE-Local . Esto corresponde a que 11 contratos se encontraban en cargue de polizas y 31 contratos no se lograron colocar en ejecucion debido  terminos de fechas  y fallas en la plataforma</t>
  </si>
  <si>
    <t>Para el IV trimestre (OCTUBRE-NOVIEMBRE.DICIEMBRE) se tenia programados 20 operativos de inspección, vigilancia y control en materia de espacio publico y se realizaron 65, teniendo en cuenta que se contó con el talento humano para realizar esta actividad, permitiendo aportar al resago de los meses anteriores.</t>
  </si>
  <si>
    <t>https://gobiernobogota-my.sharepoint.com/:f:/g/personal/hernando_espeleta_gobiernobogota_gov_co/Es1w23TIVmhMoD2oe2CUY9MBOuNPbUzSbbYL6NOEZFGBbg?e=WgNpVp</t>
  </si>
  <si>
    <t>Para el IV trimestre (OCTUBRE-NOVIEMBRE.DICIEMBRE) se tenia programados 77 operativos de inspección, vigilancia y control en materia de actividad actividas economica y se realizaron 185, teniendo en cuenta que se contó con el talento humano para realizar esta actividad, permitiendo aportar al resago de los meses anteriores.</t>
  </si>
  <si>
    <t>Se han girado en el cuarto trimestre de 2024 $ 10,997 millones de los $ 16,434 millones comprometidos</t>
  </si>
  <si>
    <t>Se han girado en el cuarto trimestre de 2024 $ 8,115 millones de los $ 13,451 millones comprometidos</t>
  </si>
  <si>
    <t>Se han comprometido en el cuarto trimestre del 2024 $ 31,898 millones de los $ 35,177 millones de la apropiación disponible de Inversión Directa para el 2024</t>
  </si>
  <si>
    <t>Se han girado en el cuarto trimestre de 2024 $ 13,511 millones de los $ 35,177 millones de la apropiación disponible de Inversión Directa para el 2024</t>
  </si>
  <si>
    <t>Evidencia Ejecución Presupuestal de Gastos al 31.12.2024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</si>
</sst>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21"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sz val="11"/>
      <color rgb="FF0070C0"/>
      <name val="Calibri Light"/>
      <family val="2"/>
    </font>
    <font>
      <sz val="11"/>
      <color rgb="FF000000"/>
      <name val="Calibri Light"/>
      <family val="2"/>
    </font>
    <font>
      <sz val="11"/>
      <color rgb="FF000000"/>
      <name val="Aptos Narrow"/>
      <family val="2"/>
    </font>
    <font>
      <b/>
      <u/>
      <sz val="11"/>
      <color theme="1"/>
      <name val="Calibri Light"/>
      <family val="2"/>
      <scheme val="major"/>
    </font>
    <font>
      <sz val="11"/>
      <color rgb="FF242424"/>
      <name val="Aptos Narrow"/>
      <charset val="1"/>
    </font>
    <font>
      <u/>
      <sz val="11"/>
      <color theme="10"/>
      <name val="Calibri"/>
      <family val="2"/>
      <scheme val="minor"/>
    </font>
  </fonts>
  <fills count="12">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0"/>
        <bgColor indexed="64"/>
      </patternFill>
    </fill>
    <fill>
      <patternFill patternType="solid">
        <fgColor rgb="FF00B0F0"/>
        <bgColor indexed="64"/>
      </patternFill>
    </fill>
    <fill>
      <patternFill patternType="solid">
        <fgColor theme="9" tint="0.39997558519241921"/>
        <bgColor indexed="64"/>
      </patternFill>
    </fill>
    <fill>
      <patternFill patternType="solid">
        <fgColor theme="9" tint="0.59999389629810485"/>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9" fontId="4" fillId="0" borderId="0" applyFont="0" applyFill="0" applyBorder="0" applyAlignment="0" applyProtection="0"/>
    <xf numFmtId="41" fontId="4" fillId="0" borderId="0" applyFont="0" applyFill="0" applyBorder="0" applyAlignment="0" applyProtection="0"/>
    <xf numFmtId="0" fontId="20" fillId="0" borderId="0" applyNumberFormat="0" applyFill="0" applyBorder="0" applyAlignment="0" applyProtection="0"/>
  </cellStyleXfs>
  <cellXfs count="177">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0" fontId="7" fillId="3" borderId="1" xfId="0" applyFont="1" applyFill="1" applyBorder="1" applyAlignment="1">
      <alignment wrapText="1"/>
    </xf>
    <xf numFmtId="9" fontId="7" fillId="3" borderId="1" xfId="1" applyFont="1" applyFill="1" applyBorder="1" applyAlignment="1">
      <alignment wrapText="1"/>
    </xf>
    <xf numFmtId="9" fontId="9" fillId="2" borderId="1" xfId="0" applyNumberFormat="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5" fillId="0" borderId="1" xfId="0" applyFont="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5" fillId="8" borderId="1" xfId="1" applyFont="1" applyFill="1" applyBorder="1" applyAlignment="1">
      <alignment horizontal="justify" vertical="center" wrapText="1"/>
    </xf>
    <xf numFmtId="0" fontId="5" fillId="0" borderId="1" xfId="0" applyFont="1" applyBorder="1" applyAlignment="1">
      <alignment horizontal="center" vertical="center" wrapText="1"/>
    </xf>
    <xf numFmtId="0" fontId="1" fillId="8" borderId="1" xfId="0" applyFont="1" applyFill="1" applyBorder="1" applyAlignment="1">
      <alignment horizontal="center" vertical="center" wrapText="1"/>
    </xf>
    <xf numFmtId="0" fontId="1" fillId="8" borderId="0" xfId="0" applyFont="1" applyFill="1" applyAlignment="1">
      <alignment wrapText="1"/>
    </xf>
    <xf numFmtId="0" fontId="2" fillId="8" borderId="0" xfId="0" applyFont="1" applyFill="1" applyAlignment="1">
      <alignment vertical="center" wrapText="1"/>
    </xf>
    <xf numFmtId="0" fontId="1" fillId="8" borderId="0" xfId="0" applyFont="1" applyFill="1" applyAlignment="1">
      <alignment vertical="center" wrapText="1"/>
    </xf>
    <xf numFmtId="0" fontId="15" fillId="0" borderId="11" xfId="0" applyFont="1" applyBorder="1" applyAlignment="1">
      <alignment horizontal="left" vertical="center" wrapText="1"/>
    </xf>
    <xf numFmtId="0" fontId="15" fillId="0" borderId="12" xfId="0" applyFont="1" applyBorder="1" applyAlignment="1">
      <alignment horizontal="center" vertical="center" wrapText="1"/>
    </xf>
    <xf numFmtId="9" fontId="15" fillId="0" borderId="12" xfId="1" applyFont="1" applyBorder="1" applyAlignment="1">
      <alignment horizontal="center" vertical="center" wrapText="1"/>
    </xf>
    <xf numFmtId="9" fontId="15" fillId="0" borderId="1" xfId="1" applyFont="1" applyBorder="1" applyAlignment="1">
      <alignment horizontal="center" vertical="center" wrapText="1"/>
    </xf>
    <xf numFmtId="0" fontId="15" fillId="0" borderId="1" xfId="0" applyFont="1" applyBorder="1" applyAlignment="1">
      <alignment horizontal="left" vertical="center" wrapText="1"/>
    </xf>
    <xf numFmtId="0" fontId="15" fillId="0" borderId="8" xfId="0" applyFont="1" applyBorder="1" applyAlignment="1">
      <alignment horizontal="left" vertical="center" wrapText="1"/>
    </xf>
    <xf numFmtId="9" fontId="5" fillId="0" borderId="1" xfId="1" applyFont="1" applyBorder="1" applyAlignment="1">
      <alignment horizontal="justify" vertical="center" wrapText="1"/>
    </xf>
    <xf numFmtId="10" fontId="5" fillId="0" borderId="1" xfId="1" applyNumberFormat="1" applyFont="1" applyBorder="1" applyAlignment="1">
      <alignment horizontal="center" vertical="center" wrapText="1"/>
    </xf>
    <xf numFmtId="164" fontId="5" fillId="0" borderId="1" xfId="0" applyNumberFormat="1" applyFont="1" applyBorder="1" applyAlignment="1">
      <alignment horizontal="justify" vertical="center" wrapText="1"/>
    </xf>
    <xf numFmtId="0" fontId="5" fillId="0" borderId="0" xfId="0" applyFont="1" applyAlignment="1">
      <alignment horizontal="justify" vertical="center" wrapText="1"/>
    </xf>
    <xf numFmtId="0" fontId="15" fillId="0" borderId="1" xfId="0" applyFont="1" applyBorder="1" applyAlignment="1">
      <alignment horizontal="center" vertical="center" wrapText="1"/>
    </xf>
    <xf numFmtId="1" fontId="5" fillId="8" borderId="1" xfId="1" applyNumberFormat="1" applyFont="1" applyFill="1" applyBorder="1" applyAlignment="1">
      <alignment horizontal="center" vertical="center" wrapText="1"/>
    </xf>
    <xf numFmtId="0" fontId="16" fillId="0" borderId="11" xfId="0" applyFont="1" applyBorder="1" applyAlignment="1">
      <alignment horizontal="left" vertical="center" wrapText="1"/>
    </xf>
    <xf numFmtId="0" fontId="16" fillId="0" borderId="11" xfId="0" applyFont="1" applyBorder="1" applyAlignment="1">
      <alignment vertical="center" wrapText="1"/>
    </xf>
    <xf numFmtId="0" fontId="16" fillId="0" borderId="1" xfId="0" applyFont="1" applyBorder="1" applyAlignment="1">
      <alignment horizontal="left" vertical="center" wrapText="1"/>
    </xf>
    <xf numFmtId="0" fontId="17" fillId="0" borderId="0" xfId="0" applyFont="1" applyAlignment="1">
      <alignment horizontal="left" vertical="center" wrapText="1"/>
    </xf>
    <xf numFmtId="9" fontId="10" fillId="8" borderId="1" xfId="0" applyNumberFormat="1" applyFont="1" applyFill="1" applyBorder="1" applyAlignment="1">
      <alignment wrapText="1"/>
    </xf>
    <xf numFmtId="9" fontId="8" fillId="8" borderId="1" xfId="1" applyFont="1" applyFill="1" applyBorder="1" applyAlignment="1">
      <alignment wrapText="1"/>
    </xf>
    <xf numFmtId="9" fontId="5" fillId="0" borderId="1" xfId="1" applyFont="1" applyBorder="1" applyAlignment="1">
      <alignment horizontal="center" vertical="center" wrapText="1"/>
    </xf>
    <xf numFmtId="164" fontId="5" fillId="0" borderId="1" xfId="1" applyNumberFormat="1" applyFont="1" applyBorder="1" applyAlignment="1">
      <alignment horizontal="center" vertical="center" wrapText="1"/>
    </xf>
    <xf numFmtId="10" fontId="2" fillId="7" borderId="1" xfId="1" applyNumberFormat="1" applyFont="1" applyFill="1" applyBorder="1" applyAlignment="1">
      <alignment horizontal="center" vertical="center" wrapText="1"/>
    </xf>
    <xf numFmtId="9" fontId="7" fillId="3" borderId="1" xfId="1" applyFont="1" applyFill="1" applyBorder="1" applyAlignment="1">
      <alignment vertical="center" wrapText="1"/>
    </xf>
    <xf numFmtId="0" fontId="6" fillId="3" borderId="1" xfId="0" applyFont="1" applyFill="1" applyBorder="1" applyAlignment="1">
      <alignment vertical="center" wrapText="1"/>
    </xf>
    <xf numFmtId="0" fontId="8" fillId="2" borderId="1" xfId="0" applyFont="1" applyFill="1" applyBorder="1" applyAlignment="1">
      <alignment vertical="center" wrapText="1"/>
    </xf>
    <xf numFmtId="0" fontId="1" fillId="0" borderId="0" xfId="0" applyFont="1" applyAlignment="1">
      <alignment vertical="center" wrapText="1"/>
    </xf>
    <xf numFmtId="0" fontId="1" fillId="8" borderId="0" xfId="0" applyFont="1" applyFill="1" applyAlignment="1">
      <alignment horizontal="center" wrapText="1"/>
    </xf>
    <xf numFmtId="10" fontId="1" fillId="8" borderId="0" xfId="1" applyNumberFormat="1" applyFont="1" applyFill="1" applyAlignment="1">
      <alignment horizontal="center" wrapText="1"/>
    </xf>
    <xf numFmtId="0" fontId="1" fillId="8" borderId="0" xfId="0" applyFont="1" applyFill="1" applyAlignment="1">
      <alignment horizontal="center" vertical="center" wrapText="1"/>
    </xf>
    <xf numFmtId="10" fontId="1" fillId="8" borderId="0" xfId="1" applyNumberFormat="1" applyFont="1" applyFill="1" applyAlignment="1">
      <alignment horizontal="center" vertical="center" wrapText="1"/>
    </xf>
    <xf numFmtId="10" fontId="1" fillId="0" borderId="1" xfId="1" applyNumberFormat="1" applyFont="1" applyFill="1" applyBorder="1" applyAlignment="1">
      <alignment horizontal="center" vertical="center" wrapText="1"/>
    </xf>
    <xf numFmtId="10" fontId="1" fillId="0" borderId="1" xfId="1" applyNumberFormat="1" applyFont="1" applyBorder="1" applyAlignment="1">
      <alignment horizontal="center" vertical="center" wrapText="1"/>
    </xf>
    <xf numFmtId="9" fontId="7" fillId="3" borderId="1" xfId="1" applyFont="1" applyFill="1" applyBorder="1" applyAlignment="1">
      <alignment horizontal="center" wrapText="1"/>
    </xf>
    <xf numFmtId="10" fontId="7" fillId="3" borderId="1" xfId="1" applyNumberFormat="1" applyFont="1" applyFill="1" applyBorder="1" applyAlignment="1">
      <alignment horizontal="center" wrapText="1"/>
    </xf>
    <xf numFmtId="164" fontId="5" fillId="0" borderId="1" xfId="0" applyNumberFormat="1" applyFont="1" applyBorder="1" applyAlignment="1">
      <alignment horizontal="center" vertical="center" wrapText="1"/>
    </xf>
    <xf numFmtId="1" fontId="5" fillId="0" borderId="1" xfId="1" applyNumberFormat="1" applyFont="1" applyBorder="1" applyAlignment="1">
      <alignment horizontal="center" vertical="center" wrapText="1"/>
    </xf>
    <xf numFmtId="164" fontId="5" fillId="8" borderId="1" xfId="0" applyNumberFormat="1" applyFont="1" applyFill="1" applyBorder="1" applyAlignment="1">
      <alignment horizontal="center" vertical="center" wrapText="1"/>
    </xf>
    <xf numFmtId="9" fontId="10" fillId="3" borderId="1" xfId="0" applyNumberFormat="1" applyFont="1" applyFill="1" applyBorder="1" applyAlignment="1">
      <alignment horizontal="center" wrapText="1"/>
    </xf>
    <xf numFmtId="9" fontId="8" fillId="2" borderId="1" xfId="1" applyFont="1" applyFill="1" applyBorder="1" applyAlignment="1">
      <alignment horizontal="center" wrapText="1"/>
    </xf>
    <xf numFmtId="10" fontId="9" fillId="2" borderId="1" xfId="1" applyNumberFormat="1" applyFont="1" applyFill="1" applyBorder="1" applyAlignment="1">
      <alignment horizontal="center" wrapText="1"/>
    </xf>
    <xf numFmtId="0" fontId="1" fillId="0" borderId="0" xfId="0" applyFont="1" applyAlignment="1">
      <alignment horizontal="center" wrapText="1"/>
    </xf>
    <xf numFmtId="10" fontId="1" fillId="0" borderId="0" xfId="1" applyNumberFormat="1" applyFont="1" applyAlignment="1">
      <alignment horizontal="center" wrapText="1"/>
    </xf>
    <xf numFmtId="10" fontId="5" fillId="0" borderId="1" xfId="0" applyNumberFormat="1" applyFont="1" applyBorder="1" applyAlignment="1">
      <alignment horizontal="center" vertical="center" wrapText="1"/>
    </xf>
    <xf numFmtId="164" fontId="7" fillId="3" borderId="1" xfId="1" applyNumberFormat="1" applyFont="1" applyFill="1" applyBorder="1" applyAlignment="1">
      <alignment wrapText="1"/>
    </xf>
    <xf numFmtId="10" fontId="7" fillId="3" borderId="1" xfId="1" applyNumberFormat="1" applyFont="1" applyFill="1" applyBorder="1" applyAlignment="1">
      <alignment wrapText="1"/>
    </xf>
    <xf numFmtId="10" fontId="9" fillId="2" borderId="1" xfId="0" applyNumberFormat="1" applyFont="1" applyFill="1" applyBorder="1" applyAlignment="1">
      <alignment wrapText="1"/>
    </xf>
    <xf numFmtId="10" fontId="5" fillId="8" borderId="1" xfId="1" applyNumberFormat="1" applyFont="1" applyFill="1" applyBorder="1" applyAlignment="1">
      <alignment horizontal="center" vertical="center" wrapText="1"/>
    </xf>
    <xf numFmtId="164" fontId="9" fillId="2" borderId="1" xfId="0" applyNumberFormat="1" applyFont="1" applyFill="1" applyBorder="1" applyAlignment="1">
      <alignment wrapText="1"/>
    </xf>
    <xf numFmtId="164" fontId="1" fillId="0" borderId="1" xfId="1" applyNumberFormat="1" applyFont="1" applyFill="1" applyBorder="1" applyAlignment="1">
      <alignment horizontal="center" vertical="center" wrapText="1"/>
    </xf>
    <xf numFmtId="164" fontId="16" fillId="0" borderId="3" xfId="0" applyNumberFormat="1" applyFont="1" applyBorder="1" applyAlignment="1">
      <alignment horizontal="center" vertical="center" wrapText="1"/>
    </xf>
    <xf numFmtId="0" fontId="2" fillId="9" borderId="1" xfId="0" applyFont="1" applyFill="1" applyBorder="1" applyAlignment="1">
      <alignment horizontal="center" vertical="center" wrapText="1"/>
    </xf>
    <xf numFmtId="1" fontId="1" fillId="7" borderId="1" xfId="0" applyNumberFormat="1" applyFont="1" applyFill="1" applyBorder="1" applyAlignment="1">
      <alignment horizontal="justify" vertical="center" wrapText="1"/>
    </xf>
    <xf numFmtId="0" fontId="1" fillId="7" borderId="1" xfId="0" applyFont="1" applyFill="1" applyBorder="1" applyAlignment="1">
      <alignment horizontal="justify" vertical="center" wrapText="1"/>
    </xf>
    <xf numFmtId="49" fontId="1" fillId="7" borderId="1" xfId="0" applyNumberFormat="1" applyFont="1" applyFill="1" applyBorder="1" applyAlignment="1">
      <alignment horizontal="center" vertical="center" wrapText="1"/>
    </xf>
    <xf numFmtId="9" fontId="1" fillId="7" borderId="1" xfId="0" applyNumberFormat="1" applyFont="1" applyFill="1" applyBorder="1" applyAlignment="1">
      <alignment horizontal="justify" vertical="center" wrapText="1"/>
    </xf>
    <xf numFmtId="0" fontId="1" fillId="7" borderId="1" xfId="0" applyFont="1" applyFill="1" applyBorder="1" applyAlignment="1">
      <alignment horizontal="center" vertical="center" wrapText="1"/>
    </xf>
    <xf numFmtId="9" fontId="1" fillId="7" borderId="1" xfId="0" applyNumberFormat="1" applyFont="1" applyFill="1" applyBorder="1" applyAlignment="1">
      <alignment horizontal="center" vertical="center" wrapText="1"/>
    </xf>
    <xf numFmtId="10" fontId="1" fillId="7" borderId="1" xfId="1" applyNumberFormat="1" applyFont="1" applyFill="1" applyBorder="1" applyAlignment="1">
      <alignment horizontal="justify" vertical="center" wrapText="1"/>
    </xf>
    <xf numFmtId="0" fontId="1" fillId="7" borderId="1" xfId="2" applyNumberFormat="1" applyFont="1" applyFill="1" applyBorder="1" applyAlignment="1">
      <alignment horizontal="justify" vertical="center" wrapText="1"/>
    </xf>
    <xf numFmtId="0" fontId="1" fillId="7" borderId="1" xfId="2" applyNumberFormat="1" applyFont="1" applyFill="1" applyBorder="1" applyAlignment="1">
      <alignment horizontal="center" vertical="center" wrapText="1"/>
    </xf>
    <xf numFmtId="0" fontId="15" fillId="7" borderId="11" xfId="0" applyFont="1" applyFill="1" applyBorder="1" applyAlignment="1">
      <alignment horizontal="center" vertical="center" wrapText="1"/>
    </xf>
    <xf numFmtId="0" fontId="15" fillId="7" borderId="11" xfId="0" applyFont="1" applyFill="1" applyBorder="1" applyAlignment="1">
      <alignment horizontal="left" vertical="center" wrapText="1"/>
    </xf>
    <xf numFmtId="9" fontId="15" fillId="7" borderId="11" xfId="0" applyNumberFormat="1" applyFont="1" applyFill="1" applyBorder="1" applyAlignment="1">
      <alignment horizontal="left" vertical="center" wrapText="1"/>
    </xf>
    <xf numFmtId="0" fontId="15" fillId="7" borderId="12" xfId="0" applyFont="1" applyFill="1" applyBorder="1" applyAlignment="1">
      <alignment horizontal="center" vertical="center" wrapText="1"/>
    </xf>
    <xf numFmtId="9" fontId="15" fillId="7" borderId="12" xfId="1" applyFont="1" applyFill="1" applyBorder="1" applyAlignment="1">
      <alignment horizontal="center" vertical="center" wrapText="1"/>
    </xf>
    <xf numFmtId="9" fontId="15" fillId="7" borderId="1" xfId="1" applyFont="1" applyFill="1" applyBorder="1" applyAlignment="1">
      <alignment horizontal="center" vertical="center" wrapText="1"/>
    </xf>
    <xf numFmtId="0" fontId="15" fillId="7" borderId="1" xfId="0" applyFont="1" applyFill="1" applyBorder="1" applyAlignment="1">
      <alignment horizontal="left" vertical="center" wrapText="1"/>
    </xf>
    <xf numFmtId="0" fontId="15" fillId="7" borderId="8" xfId="0" applyFont="1" applyFill="1" applyBorder="1" applyAlignment="1">
      <alignment horizontal="left" vertical="center" wrapText="1"/>
    </xf>
    <xf numFmtId="1" fontId="5" fillId="7" borderId="1" xfId="0" applyNumberFormat="1" applyFont="1" applyFill="1" applyBorder="1" applyAlignment="1">
      <alignment horizontal="center" vertical="center" wrapText="1"/>
    </xf>
    <xf numFmtId="0" fontId="5" fillId="7" borderId="1" xfId="0" applyFont="1" applyFill="1" applyBorder="1" applyAlignment="1">
      <alignment horizontal="center" vertical="center" wrapText="1"/>
    </xf>
    <xf numFmtId="10" fontId="5" fillId="7" borderId="1" xfId="0" applyNumberFormat="1" applyFont="1" applyFill="1" applyBorder="1" applyAlignment="1">
      <alignment horizontal="center" vertical="center" wrapText="1"/>
    </xf>
    <xf numFmtId="0" fontId="5" fillId="7" borderId="1" xfId="0" applyFont="1" applyFill="1" applyBorder="1" applyAlignment="1">
      <alignment horizontal="justify" vertical="center" wrapText="1"/>
    </xf>
    <xf numFmtId="9" fontId="5" fillId="7" borderId="1" xfId="1" applyFont="1" applyFill="1" applyBorder="1" applyAlignment="1">
      <alignment horizontal="justify" vertical="center" wrapText="1"/>
    </xf>
    <xf numFmtId="164" fontId="5" fillId="7" borderId="1" xfId="1" applyNumberFormat="1" applyFont="1" applyFill="1" applyBorder="1" applyAlignment="1">
      <alignment horizontal="justify" vertical="center" wrapText="1"/>
    </xf>
    <xf numFmtId="10" fontId="5" fillId="7" borderId="1" xfId="1" applyNumberFormat="1" applyFont="1" applyFill="1" applyBorder="1" applyAlignment="1">
      <alignment horizontal="center" vertical="center" wrapText="1"/>
    </xf>
    <xf numFmtId="1" fontId="5" fillId="7" borderId="1" xfId="0" applyNumberFormat="1" applyFont="1" applyFill="1" applyBorder="1" applyAlignment="1">
      <alignment horizontal="justify" vertical="center" wrapText="1"/>
    </xf>
    <xf numFmtId="9" fontId="5" fillId="7" borderId="1" xfId="0" applyNumberFormat="1" applyFont="1" applyFill="1" applyBorder="1" applyAlignment="1">
      <alignment horizontal="justify" vertical="center" wrapText="1"/>
    </xf>
    <xf numFmtId="0" fontId="15" fillId="7" borderId="1" xfId="0" applyFont="1" applyFill="1" applyBorder="1" applyAlignment="1">
      <alignment horizontal="center" vertical="center" wrapText="1"/>
    </xf>
    <xf numFmtId="164" fontId="5" fillId="7" borderId="1" xfId="1" applyNumberFormat="1" applyFont="1" applyFill="1" applyBorder="1" applyAlignment="1">
      <alignment horizontal="center" vertical="center" wrapText="1"/>
    </xf>
    <xf numFmtId="164" fontId="5" fillId="7" borderId="1" xfId="0" applyNumberFormat="1" applyFont="1" applyFill="1" applyBorder="1" applyAlignment="1">
      <alignment horizontal="justify" vertical="center" wrapText="1"/>
    </xf>
    <xf numFmtId="9" fontId="1" fillId="7" borderId="1" xfId="1" applyFont="1" applyFill="1" applyBorder="1" applyAlignment="1">
      <alignment horizontal="justify" vertical="center" wrapText="1"/>
    </xf>
    <xf numFmtId="164" fontId="1" fillId="7" borderId="1" xfId="0" applyNumberFormat="1" applyFont="1" applyFill="1" applyBorder="1" applyAlignment="1">
      <alignment horizontal="justify" vertical="center" wrapText="1"/>
    </xf>
    <xf numFmtId="0" fontId="3" fillId="7" borderId="1" xfId="0" applyFont="1" applyFill="1" applyBorder="1" applyAlignment="1">
      <alignment horizontal="justify" vertical="center" wrapText="1"/>
    </xf>
    <xf numFmtId="0" fontId="16" fillId="10" borderId="1" xfId="0" applyFont="1" applyFill="1" applyBorder="1" applyAlignment="1">
      <alignment horizontal="justify" vertical="center" wrapText="1"/>
    </xf>
    <xf numFmtId="1" fontId="5" fillId="10" borderId="1" xfId="0" applyNumberFormat="1" applyFont="1" applyFill="1" applyBorder="1" applyAlignment="1">
      <alignment horizontal="left" vertical="center" wrapText="1"/>
    </xf>
    <xf numFmtId="10" fontId="5" fillId="7" borderId="1" xfId="1" applyNumberFormat="1" applyFont="1" applyFill="1" applyBorder="1" applyAlignment="1">
      <alignment horizontal="justify" vertical="center" wrapText="1"/>
    </xf>
    <xf numFmtId="10" fontId="1" fillId="7" borderId="1" xfId="0" applyNumberFormat="1" applyFont="1" applyFill="1" applyBorder="1" applyAlignment="1">
      <alignment horizontal="justify" vertical="center" wrapText="1"/>
    </xf>
    <xf numFmtId="1" fontId="1" fillId="7" borderId="1" xfId="0" applyNumberFormat="1" applyFont="1" applyFill="1" applyBorder="1" applyAlignment="1">
      <alignment horizontal="center" vertical="center" wrapText="1"/>
    </xf>
    <xf numFmtId="10" fontId="16" fillId="11" borderId="1" xfId="0" applyNumberFormat="1" applyFont="1" applyFill="1" applyBorder="1" applyAlignment="1">
      <alignment horizontal="center" vertical="center" wrapText="1"/>
    </xf>
    <xf numFmtId="0" fontId="16" fillId="7" borderId="1" xfId="0" applyFont="1" applyFill="1" applyBorder="1" applyAlignment="1">
      <alignment horizontal="justify" vertical="center" wrapText="1"/>
    </xf>
    <xf numFmtId="0" fontId="19" fillId="7" borderId="0" xfId="0" applyFont="1" applyFill="1" applyAlignment="1">
      <alignment horizontal="left" vertical="center" wrapText="1"/>
    </xf>
    <xf numFmtId="9" fontId="1" fillId="7" borderId="1" xfId="1" applyFont="1" applyFill="1" applyBorder="1" applyAlignment="1">
      <alignment horizontal="center" vertical="center" wrapText="1"/>
    </xf>
    <xf numFmtId="10" fontId="1" fillId="7" borderId="1" xfId="1" applyNumberFormat="1" applyFont="1" applyFill="1" applyBorder="1" applyAlignment="1">
      <alignment horizontal="center" vertical="center" wrapText="1"/>
    </xf>
    <xf numFmtId="1" fontId="5" fillId="7" borderId="1" xfId="1" applyNumberFormat="1" applyFont="1" applyFill="1" applyBorder="1" applyAlignment="1">
      <alignment horizontal="center" vertical="center" wrapText="1"/>
    </xf>
    <xf numFmtId="0" fontId="5" fillId="7" borderId="1" xfId="0" applyFont="1" applyFill="1" applyBorder="1" applyAlignment="1">
      <alignment horizontal="left" vertical="center" wrapText="1"/>
    </xf>
    <xf numFmtId="1" fontId="5" fillId="7" borderId="1" xfId="0" applyNumberFormat="1" applyFont="1" applyFill="1" applyBorder="1" applyAlignment="1">
      <alignment horizontal="left" vertical="center" wrapText="1"/>
    </xf>
    <xf numFmtId="1" fontId="5" fillId="7" borderId="1" xfId="1" applyNumberFormat="1" applyFont="1" applyFill="1" applyBorder="1" applyAlignment="1">
      <alignment horizontal="justify"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8" borderId="1" xfId="0" applyFont="1" applyFill="1" applyBorder="1" applyAlignment="1">
      <alignment horizontal="justify" vertical="center" wrapText="1"/>
    </xf>
    <xf numFmtId="0" fontId="20" fillId="7" borderId="1" xfId="3" applyFill="1" applyBorder="1" applyAlignment="1">
      <alignment horizontal="justify" vertical="center" wrapText="1"/>
    </xf>
    <xf numFmtId="9" fontId="16" fillId="7" borderId="1" xfId="0" applyNumberFormat="1" applyFont="1" applyFill="1" applyBorder="1" applyAlignment="1">
      <alignment horizontal="center" vertical="center" wrapText="1"/>
    </xf>
    <xf numFmtId="10" fontId="16" fillId="7" borderId="3" xfId="0" applyNumberFormat="1" applyFont="1" applyFill="1" applyBorder="1" applyAlignment="1">
      <alignment horizontal="center" vertical="center" wrapText="1"/>
    </xf>
    <xf numFmtId="0" fontId="16" fillId="7" borderId="1" xfId="0" applyFont="1" applyFill="1" applyBorder="1" applyAlignment="1">
      <alignment horizontal="left" vertical="center" wrapText="1"/>
    </xf>
    <xf numFmtId="0" fontId="16" fillId="7" borderId="1" xfId="0" applyFont="1" applyFill="1" applyBorder="1" applyAlignment="1">
      <alignment vertical="center" wrapText="1"/>
    </xf>
    <xf numFmtId="9" fontId="16" fillId="7" borderId="11" xfId="0" applyNumberFormat="1" applyFont="1" applyFill="1" applyBorder="1" applyAlignment="1">
      <alignment horizontal="center" vertical="center" wrapText="1"/>
    </xf>
    <xf numFmtId="164" fontId="16" fillId="7" borderId="10" xfId="0" applyNumberFormat="1" applyFont="1" applyFill="1" applyBorder="1" applyAlignment="1">
      <alignment horizontal="center" vertical="center" wrapText="1"/>
    </xf>
    <xf numFmtId="0" fontId="16" fillId="7" borderId="11" xfId="0" applyFont="1" applyFill="1" applyBorder="1" applyAlignment="1">
      <alignment vertical="center" wrapText="1"/>
    </xf>
    <xf numFmtId="10" fontId="16" fillId="7" borderId="10" xfId="0" applyNumberFormat="1" applyFont="1" applyFill="1" applyBorder="1" applyAlignment="1">
      <alignment horizontal="center" vertical="center" wrapText="1"/>
    </xf>
    <xf numFmtId="0" fontId="16" fillId="7" borderId="11" xfId="0" applyFont="1" applyFill="1" applyBorder="1" applyAlignment="1">
      <alignment horizontal="left" vertical="center" wrapText="1"/>
    </xf>
    <xf numFmtId="9" fontId="16" fillId="7" borderId="10" xfId="0" applyNumberFormat="1" applyFont="1" applyFill="1" applyBorder="1" applyAlignment="1">
      <alignment horizontal="center" vertical="center" wrapText="1"/>
    </xf>
  </cellXfs>
  <cellStyles count="4">
    <cellStyle name="Hipervínculo" xfId="3" builtinId="8"/>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4</xdr:col>
      <xdr:colOff>525205</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f:/g/personal/hernando_espeleta_gobiernobogota_gov_co/Es1w23TIVmhMoD2oe2CUY9MBOuNPbUzSbbYL6NOEZFGBbg?e=WgNpVp" TargetMode="External"/><Relationship Id="rId1" Type="http://schemas.openxmlformats.org/officeDocument/2006/relationships/hyperlink" Target="../../../../../../../:f:/g/personal/hernando_espeleta_gobiernobogota_gov_co/Es1w23TIVmhMoD2oe2CUY9MBOuNPbUzSbbYL6NOEZFGBbg?e=WgNpVp"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39"/>
  <sheetViews>
    <sheetView tabSelected="1" topLeftCell="D11" zoomScale="70" zoomScaleNormal="70" workbookViewId="0">
      <pane xSplit="3" ySplit="3" topLeftCell="I14" activePane="bottomRight" state="frozen"/>
      <selection pane="topRight" activeCell="G11" sqref="G11"/>
      <selection pane="bottomLeft" activeCell="D14" sqref="D14"/>
      <selection pane="bottomRight" activeCell="AO15" sqref="AO15:AP18"/>
    </sheetView>
  </sheetViews>
  <sheetFormatPr baseColWidth="10" defaultColWidth="10.85546875" defaultRowHeight="15" x14ac:dyDescent="0.25"/>
  <cols>
    <col min="1" max="1" width="4.140625" style="1" customWidth="1"/>
    <col min="2" max="2" width="25.5703125" style="1" hidden="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5703125" style="1" customWidth="1"/>
    <col min="9" max="9" width="10" style="1" customWidth="1"/>
    <col min="10" max="10" width="18.42578125" style="1" customWidth="1"/>
    <col min="11" max="11" width="15.85546875" style="1" customWidth="1"/>
    <col min="12" max="15" width="7.28515625" style="1" customWidth="1"/>
    <col min="16" max="16" width="22.5703125" style="1" customWidth="1"/>
    <col min="17" max="17" width="17.85546875" style="1" customWidth="1"/>
    <col min="18" max="18" width="19.7109375" style="1" customWidth="1"/>
    <col min="19" max="20" width="21.7109375" style="1" customWidth="1"/>
    <col min="21" max="22" width="25.42578125" style="1" hidden="1" customWidth="1"/>
    <col min="23" max="23" width="20.28515625" style="67" hidden="1" customWidth="1"/>
    <col min="24" max="25" width="16.5703125" style="67" hidden="1" customWidth="1"/>
    <col min="26" max="26" width="55" style="1" hidden="1" customWidth="1"/>
    <col min="27" max="27" width="18.7109375" style="52" hidden="1" customWidth="1"/>
    <col min="28" max="28" width="16.5703125" style="25" hidden="1" customWidth="1"/>
    <col min="29" max="30" width="16.5703125" style="1" hidden="1" customWidth="1"/>
    <col min="31" max="31" width="33.42578125" style="1" hidden="1" customWidth="1"/>
    <col min="32" max="35" width="16.5703125" style="1" hidden="1" customWidth="1"/>
    <col min="36" max="36" width="43.7109375" style="1" hidden="1" customWidth="1"/>
    <col min="37" max="37" width="16.5703125" style="1" hidden="1" customWidth="1"/>
    <col min="38" max="39" width="22" style="1" customWidth="1"/>
    <col min="40" max="40" width="16.5703125" style="1" customWidth="1"/>
    <col min="41" max="41" width="34.85546875" style="1" customWidth="1"/>
    <col min="42" max="42" width="29.5703125" style="1" customWidth="1"/>
    <col min="43" max="43" width="20" style="67" customWidth="1"/>
    <col min="44" max="44" width="16.5703125" style="67" customWidth="1"/>
    <col min="45" max="45" width="21.5703125" style="68" customWidth="1"/>
    <col min="46" max="46" width="85.5703125" style="1" customWidth="1"/>
    <col min="47" max="16384" width="10.85546875" style="1"/>
  </cols>
  <sheetData>
    <row r="1" spans="1:46" s="25" customFormat="1" ht="70.5" customHeight="1" x14ac:dyDescent="0.25">
      <c r="A1" s="155" t="s">
        <v>0</v>
      </c>
      <c r="B1" s="156"/>
      <c r="C1" s="156"/>
      <c r="D1" s="156"/>
      <c r="E1" s="156"/>
      <c r="F1" s="156"/>
      <c r="G1" s="156"/>
      <c r="H1" s="156"/>
      <c r="I1" s="156"/>
      <c r="J1" s="156"/>
      <c r="K1" s="156"/>
      <c r="L1" s="157" t="s">
        <v>1</v>
      </c>
      <c r="M1" s="157"/>
      <c r="N1" s="157"/>
      <c r="O1" s="157"/>
      <c r="P1" s="157"/>
      <c r="W1" s="53"/>
      <c r="X1" s="53"/>
      <c r="Y1" s="53"/>
      <c r="AA1" s="27"/>
      <c r="AQ1" s="53"/>
      <c r="AR1" s="53"/>
      <c r="AS1" s="54"/>
    </row>
    <row r="2" spans="1:46" s="27" customFormat="1" ht="23.45" customHeight="1" x14ac:dyDescent="0.25">
      <c r="A2" s="159" t="s">
        <v>2</v>
      </c>
      <c r="B2" s="160"/>
      <c r="C2" s="160"/>
      <c r="D2" s="160"/>
      <c r="E2" s="160"/>
      <c r="F2" s="160"/>
      <c r="G2" s="160"/>
      <c r="H2" s="160"/>
      <c r="I2" s="160"/>
      <c r="J2" s="160"/>
      <c r="K2" s="160"/>
      <c r="L2" s="26"/>
      <c r="M2" s="26"/>
      <c r="N2" s="26"/>
      <c r="O2" s="26"/>
      <c r="P2" s="26"/>
      <c r="W2" s="55"/>
      <c r="X2" s="55"/>
      <c r="Y2" s="55"/>
      <c r="AQ2" s="55"/>
      <c r="AR2" s="55"/>
      <c r="AS2" s="56"/>
    </row>
    <row r="3" spans="1:46" s="25" customFormat="1" x14ac:dyDescent="0.25">
      <c r="W3" s="53"/>
      <c r="X3" s="53"/>
      <c r="Y3" s="53"/>
      <c r="AA3" s="27"/>
      <c r="AQ3" s="53"/>
      <c r="AR3" s="53"/>
      <c r="AS3" s="54"/>
    </row>
    <row r="4" spans="1:46" s="25" customFormat="1" ht="29.1" customHeight="1" x14ac:dyDescent="0.25">
      <c r="F4" s="162" t="s">
        <v>3</v>
      </c>
      <c r="G4" s="163"/>
      <c r="H4" s="163"/>
      <c r="I4" s="163"/>
      <c r="J4" s="163"/>
      <c r="K4" s="164"/>
      <c r="W4" s="53"/>
      <c r="X4" s="53"/>
      <c r="Y4" s="53"/>
      <c r="AA4" s="27"/>
      <c r="AQ4" s="53"/>
      <c r="AR4" s="53"/>
      <c r="AS4" s="54"/>
    </row>
    <row r="5" spans="1:46" s="25" customFormat="1" ht="15" customHeight="1" x14ac:dyDescent="0.25">
      <c r="F5" s="2" t="s">
        <v>4</v>
      </c>
      <c r="G5" s="2" t="s">
        <v>5</v>
      </c>
      <c r="H5" s="162" t="s">
        <v>6</v>
      </c>
      <c r="I5" s="163"/>
      <c r="J5" s="163"/>
      <c r="K5" s="164"/>
      <c r="W5" s="53"/>
      <c r="X5" s="53"/>
      <c r="Y5" s="53"/>
      <c r="AA5" s="27"/>
      <c r="AQ5" s="53"/>
      <c r="AR5" s="53"/>
      <c r="AS5" s="54"/>
    </row>
    <row r="6" spans="1:46" s="25" customFormat="1" x14ac:dyDescent="0.25">
      <c r="F6" s="24">
        <v>1</v>
      </c>
      <c r="G6" s="24" t="s">
        <v>7</v>
      </c>
      <c r="H6" s="165" t="s">
        <v>8</v>
      </c>
      <c r="I6" s="165"/>
      <c r="J6" s="165"/>
      <c r="K6" s="165"/>
      <c r="W6" s="53"/>
      <c r="X6" s="53"/>
      <c r="Y6" s="53"/>
      <c r="AA6" s="27"/>
      <c r="AQ6" s="53"/>
      <c r="AR6" s="53"/>
      <c r="AS6" s="54"/>
    </row>
    <row r="7" spans="1:46" s="25" customFormat="1" ht="47.25" customHeight="1" x14ac:dyDescent="0.25">
      <c r="F7" s="24">
        <v>2</v>
      </c>
      <c r="G7" s="24" t="s">
        <v>9</v>
      </c>
      <c r="H7" s="165" t="s">
        <v>10</v>
      </c>
      <c r="I7" s="165"/>
      <c r="J7" s="165"/>
      <c r="K7" s="165"/>
      <c r="W7" s="53"/>
      <c r="X7" s="53"/>
      <c r="Y7" s="53"/>
      <c r="AA7" s="27"/>
      <c r="AQ7" s="53"/>
      <c r="AR7" s="53"/>
      <c r="AS7" s="54"/>
    </row>
    <row r="8" spans="1:46" s="25" customFormat="1" ht="65.25" customHeight="1" x14ac:dyDescent="0.25">
      <c r="F8" s="24">
        <v>3</v>
      </c>
      <c r="G8" s="24" t="s">
        <v>11</v>
      </c>
      <c r="H8" s="165" t="s">
        <v>12</v>
      </c>
      <c r="I8" s="165"/>
      <c r="J8" s="165"/>
      <c r="K8" s="165"/>
      <c r="W8" s="53"/>
      <c r="X8" s="53"/>
      <c r="Y8" s="53"/>
      <c r="AA8" s="27"/>
      <c r="AQ8" s="53"/>
      <c r="AR8" s="53"/>
      <c r="AS8" s="54"/>
    </row>
    <row r="9" spans="1:46" s="25" customFormat="1" ht="65.25" customHeight="1" x14ac:dyDescent="0.25">
      <c r="F9" s="24">
        <v>4</v>
      </c>
      <c r="G9" s="24" t="s">
        <v>13</v>
      </c>
      <c r="H9" s="161" t="s">
        <v>14</v>
      </c>
      <c r="I9" s="161"/>
      <c r="J9" s="161"/>
      <c r="K9" s="161"/>
      <c r="W9" s="53"/>
      <c r="X9" s="53"/>
      <c r="Y9" s="53"/>
      <c r="AA9" s="27"/>
      <c r="AQ9" s="53"/>
      <c r="AR9" s="53"/>
      <c r="AS9" s="54"/>
    </row>
    <row r="10" spans="1:46" s="25" customFormat="1" x14ac:dyDescent="0.25">
      <c r="W10" s="53"/>
      <c r="X10" s="53"/>
      <c r="Y10" s="53"/>
      <c r="AA10" s="27"/>
      <c r="AQ10" s="53"/>
      <c r="AR10" s="53"/>
      <c r="AS10" s="54"/>
    </row>
    <row r="11" spans="1:46" ht="14.45" customHeight="1" x14ac:dyDescent="0.25">
      <c r="A11" s="154" t="s">
        <v>15</v>
      </c>
      <c r="B11" s="154"/>
      <c r="C11" s="154" t="s">
        <v>16</v>
      </c>
      <c r="D11" s="154" t="s">
        <v>17</v>
      </c>
      <c r="E11" s="154"/>
      <c r="F11" s="154"/>
      <c r="G11" s="158" t="s">
        <v>18</v>
      </c>
      <c r="H11" s="158"/>
      <c r="I11" s="158"/>
      <c r="J11" s="158"/>
      <c r="K11" s="158"/>
      <c r="L11" s="158"/>
      <c r="M11" s="158"/>
      <c r="N11" s="158"/>
      <c r="O11" s="158"/>
      <c r="P11" s="158"/>
      <c r="Q11" s="158"/>
      <c r="R11" s="154" t="s">
        <v>19</v>
      </c>
      <c r="S11" s="154"/>
      <c r="T11" s="154"/>
      <c r="U11" s="154"/>
      <c r="V11" s="154"/>
      <c r="W11" s="124" t="s">
        <v>20</v>
      </c>
      <c r="X11" s="125"/>
      <c r="Y11" s="125"/>
      <c r="Z11" s="125"/>
      <c r="AA11" s="126"/>
      <c r="AB11" s="130" t="s">
        <v>21</v>
      </c>
      <c r="AC11" s="131"/>
      <c r="AD11" s="131"/>
      <c r="AE11" s="131"/>
      <c r="AF11" s="132"/>
      <c r="AG11" s="136" t="s">
        <v>22</v>
      </c>
      <c r="AH11" s="137"/>
      <c r="AI11" s="137"/>
      <c r="AJ11" s="137"/>
      <c r="AK11" s="138"/>
      <c r="AL11" s="142" t="s">
        <v>23</v>
      </c>
      <c r="AM11" s="143"/>
      <c r="AN11" s="143"/>
      <c r="AO11" s="143"/>
      <c r="AP11" s="144"/>
      <c r="AQ11" s="148" t="s">
        <v>24</v>
      </c>
      <c r="AR11" s="149"/>
      <c r="AS11" s="149"/>
      <c r="AT11" s="150"/>
    </row>
    <row r="12" spans="1:46" ht="14.45" customHeight="1" x14ac:dyDescent="0.25">
      <c r="A12" s="154"/>
      <c r="B12" s="154"/>
      <c r="C12" s="154"/>
      <c r="D12" s="154"/>
      <c r="E12" s="154"/>
      <c r="F12" s="154"/>
      <c r="G12" s="158"/>
      <c r="H12" s="158"/>
      <c r="I12" s="158"/>
      <c r="J12" s="158"/>
      <c r="K12" s="158"/>
      <c r="L12" s="158"/>
      <c r="M12" s="158"/>
      <c r="N12" s="158"/>
      <c r="O12" s="158"/>
      <c r="P12" s="158"/>
      <c r="Q12" s="158"/>
      <c r="R12" s="154"/>
      <c r="S12" s="154"/>
      <c r="T12" s="154"/>
      <c r="U12" s="154"/>
      <c r="V12" s="154"/>
      <c r="W12" s="127"/>
      <c r="X12" s="128"/>
      <c r="Y12" s="128"/>
      <c r="Z12" s="128"/>
      <c r="AA12" s="129"/>
      <c r="AB12" s="133"/>
      <c r="AC12" s="134"/>
      <c r="AD12" s="134"/>
      <c r="AE12" s="134"/>
      <c r="AF12" s="135"/>
      <c r="AG12" s="139"/>
      <c r="AH12" s="140"/>
      <c r="AI12" s="140"/>
      <c r="AJ12" s="140"/>
      <c r="AK12" s="141"/>
      <c r="AL12" s="145"/>
      <c r="AM12" s="146"/>
      <c r="AN12" s="146"/>
      <c r="AO12" s="146"/>
      <c r="AP12" s="147"/>
      <c r="AQ12" s="151"/>
      <c r="AR12" s="152"/>
      <c r="AS12" s="152"/>
      <c r="AT12" s="153"/>
    </row>
    <row r="13" spans="1:46" ht="45" x14ac:dyDescent="0.25">
      <c r="A13" s="2" t="s">
        <v>25</v>
      </c>
      <c r="B13" s="2" t="s">
        <v>26</v>
      </c>
      <c r="C13" s="154"/>
      <c r="D13" s="2" t="s">
        <v>27</v>
      </c>
      <c r="E13" s="2" t="s">
        <v>28</v>
      </c>
      <c r="F13" s="2" t="s">
        <v>29</v>
      </c>
      <c r="G13" s="16" t="s">
        <v>30</v>
      </c>
      <c r="H13" s="16" t="s">
        <v>31</v>
      </c>
      <c r="I13" s="16" t="s">
        <v>32</v>
      </c>
      <c r="J13" s="16" t="s">
        <v>33</v>
      </c>
      <c r="K13" s="16" t="s">
        <v>34</v>
      </c>
      <c r="L13" s="77" t="s">
        <v>35</v>
      </c>
      <c r="M13" s="77" t="s">
        <v>36</v>
      </c>
      <c r="N13" s="77" t="s">
        <v>37</v>
      </c>
      <c r="O13" s="77" t="s">
        <v>38</v>
      </c>
      <c r="P13" s="77" t="s">
        <v>39</v>
      </c>
      <c r="Q13" s="16" t="s">
        <v>40</v>
      </c>
      <c r="R13" s="2" t="s">
        <v>41</v>
      </c>
      <c r="S13" s="2" t="s">
        <v>42</v>
      </c>
      <c r="T13" s="77" t="s">
        <v>43</v>
      </c>
      <c r="U13" s="77" t="s">
        <v>44</v>
      </c>
      <c r="V13" s="77" t="s">
        <v>45</v>
      </c>
      <c r="W13" s="77" t="s">
        <v>46</v>
      </c>
      <c r="X13" s="77" t="s">
        <v>47</v>
      </c>
      <c r="Y13" s="77" t="s">
        <v>48</v>
      </c>
      <c r="Z13" s="77" t="s">
        <v>49</v>
      </c>
      <c r="AA13" s="77" t="s">
        <v>50</v>
      </c>
      <c r="AB13" s="77" t="s">
        <v>46</v>
      </c>
      <c r="AC13" s="77" t="s">
        <v>47</v>
      </c>
      <c r="AD13" s="77" t="s">
        <v>48</v>
      </c>
      <c r="AE13" s="77" t="s">
        <v>49</v>
      </c>
      <c r="AF13" s="77" t="s">
        <v>50</v>
      </c>
      <c r="AG13" s="77" t="s">
        <v>46</v>
      </c>
      <c r="AH13" s="77" t="s">
        <v>47</v>
      </c>
      <c r="AI13" s="77" t="s">
        <v>48</v>
      </c>
      <c r="AJ13" s="77" t="s">
        <v>49</v>
      </c>
      <c r="AK13" s="77" t="s">
        <v>50</v>
      </c>
      <c r="AL13" s="77" t="s">
        <v>46</v>
      </c>
      <c r="AM13" s="77" t="s">
        <v>47</v>
      </c>
      <c r="AN13" s="77" t="s">
        <v>48</v>
      </c>
      <c r="AO13" s="77" t="s">
        <v>49</v>
      </c>
      <c r="AP13" s="77" t="s">
        <v>50</v>
      </c>
      <c r="AQ13" s="3" t="s">
        <v>46</v>
      </c>
      <c r="AR13" s="3" t="s">
        <v>47</v>
      </c>
      <c r="AS13" s="48" t="s">
        <v>48</v>
      </c>
      <c r="AT13" s="3" t="s">
        <v>49</v>
      </c>
    </row>
    <row r="14" spans="1:46" s="21" customFormat="1" ht="120" x14ac:dyDescent="0.25">
      <c r="A14" s="18">
        <v>4</v>
      </c>
      <c r="B14" s="17" t="s">
        <v>51</v>
      </c>
      <c r="C14" s="17" t="s">
        <v>52</v>
      </c>
      <c r="D14" s="80" t="s">
        <v>53</v>
      </c>
      <c r="E14" s="79" t="s">
        <v>54</v>
      </c>
      <c r="F14" s="79" t="s">
        <v>55</v>
      </c>
      <c r="G14" s="79" t="s">
        <v>56</v>
      </c>
      <c r="H14" s="79" t="s">
        <v>57</v>
      </c>
      <c r="I14" s="113" t="s">
        <v>58</v>
      </c>
      <c r="J14" s="79" t="s">
        <v>59</v>
      </c>
      <c r="K14" s="79" t="s">
        <v>60</v>
      </c>
      <c r="L14" s="81">
        <v>0</v>
      </c>
      <c r="M14" s="81">
        <v>0</v>
      </c>
      <c r="N14" s="81">
        <v>0</v>
      </c>
      <c r="O14" s="81">
        <v>0.75</v>
      </c>
      <c r="P14" s="81">
        <v>0.75</v>
      </c>
      <c r="Q14" s="79" t="s">
        <v>61</v>
      </c>
      <c r="R14" s="79" t="s">
        <v>62</v>
      </c>
      <c r="S14" s="79" t="s">
        <v>63</v>
      </c>
      <c r="T14" s="79" t="s">
        <v>64</v>
      </c>
      <c r="U14" s="79" t="s">
        <v>65</v>
      </c>
      <c r="V14" s="79" t="s">
        <v>66</v>
      </c>
      <c r="W14" s="114" t="s">
        <v>67</v>
      </c>
      <c r="X14" s="114" t="s">
        <v>67</v>
      </c>
      <c r="Y14" s="114" t="s">
        <v>67</v>
      </c>
      <c r="Z14" s="78" t="s">
        <v>68</v>
      </c>
      <c r="AA14" s="78" t="s">
        <v>67</v>
      </c>
      <c r="AB14" s="107">
        <f t="shared" ref="AB14:AB29" si="0">M14</f>
        <v>0</v>
      </c>
      <c r="AC14" s="79" t="s">
        <v>69</v>
      </c>
      <c r="AD14" s="84" t="s">
        <v>69</v>
      </c>
      <c r="AE14" s="79" t="s">
        <v>70</v>
      </c>
      <c r="AF14" s="79" t="s">
        <v>70</v>
      </c>
      <c r="AG14" s="107">
        <f t="shared" ref="AG14:AG29" si="1">N14</f>
        <v>0</v>
      </c>
      <c r="AH14" s="79" t="s">
        <v>69</v>
      </c>
      <c r="AI14" s="84" t="s">
        <v>70</v>
      </c>
      <c r="AJ14" s="79" t="s">
        <v>69</v>
      </c>
      <c r="AK14" s="79" t="s">
        <v>69</v>
      </c>
      <c r="AL14" s="78">
        <f t="shared" ref="AL14:AL29" si="2">O14</f>
        <v>0.75</v>
      </c>
      <c r="AM14" s="115">
        <v>0.65200000000000002</v>
      </c>
      <c r="AN14" s="107">
        <f>IF(AM14/AL14&gt;100%,100%,AM14/AL14)</f>
        <v>0.8693333333333334</v>
      </c>
      <c r="AO14" s="79" t="s">
        <v>321</v>
      </c>
      <c r="AP14" s="79" t="s">
        <v>322</v>
      </c>
      <c r="AQ14" s="57">
        <f t="shared" ref="AQ14:AQ29" si="3">P14</f>
        <v>0.75</v>
      </c>
      <c r="AR14" s="75">
        <v>0</v>
      </c>
      <c r="AS14" s="57">
        <f>IF(AR14/AQ14&gt;100%,100%,AR14/AQ14)</f>
        <v>0</v>
      </c>
      <c r="AT14" s="20" t="s">
        <v>70</v>
      </c>
    </row>
    <row r="15" spans="1:46" s="21" customFormat="1" ht="90" x14ac:dyDescent="0.25">
      <c r="A15" s="18">
        <v>4</v>
      </c>
      <c r="B15" s="17" t="s">
        <v>51</v>
      </c>
      <c r="C15" s="17" t="s">
        <v>71</v>
      </c>
      <c r="D15" s="80" t="s">
        <v>72</v>
      </c>
      <c r="E15" s="79" t="s">
        <v>73</v>
      </c>
      <c r="F15" s="79" t="s">
        <v>55</v>
      </c>
      <c r="G15" s="79" t="s">
        <v>74</v>
      </c>
      <c r="H15" s="79" t="s">
        <v>75</v>
      </c>
      <c r="I15" s="79" t="s">
        <v>58</v>
      </c>
      <c r="J15" s="79" t="s">
        <v>59</v>
      </c>
      <c r="K15" s="79" t="s">
        <v>60</v>
      </c>
      <c r="L15" s="81">
        <v>0.14000000000000001</v>
      </c>
      <c r="M15" s="81">
        <v>0.27</v>
      </c>
      <c r="N15" s="81">
        <v>0.45</v>
      </c>
      <c r="O15" s="81">
        <v>0.65</v>
      </c>
      <c r="P15" s="81">
        <v>0.65</v>
      </c>
      <c r="Q15" s="79" t="s">
        <v>76</v>
      </c>
      <c r="R15" s="79" t="s">
        <v>77</v>
      </c>
      <c r="S15" s="79" t="s">
        <v>78</v>
      </c>
      <c r="T15" s="79" t="s">
        <v>79</v>
      </c>
      <c r="U15" s="79" t="s">
        <v>65</v>
      </c>
      <c r="V15" s="79" t="s">
        <v>66</v>
      </c>
      <c r="W15" s="167">
        <v>0.14000000000000001</v>
      </c>
      <c r="X15" s="168">
        <v>0.19259999999999999</v>
      </c>
      <c r="Y15" s="83">
        <f t="shared" ref="Y15:Y29" si="4">IF(X15/W15&gt;100%,100%,X15/W15)</f>
        <v>1</v>
      </c>
      <c r="Z15" s="169" t="s">
        <v>80</v>
      </c>
      <c r="AA15" s="170" t="s">
        <v>81</v>
      </c>
      <c r="AB15" s="107">
        <f t="shared" si="0"/>
        <v>0.27</v>
      </c>
      <c r="AC15" s="113">
        <v>0.31090000000000001</v>
      </c>
      <c r="AD15" s="84">
        <f t="shared" ref="AD15:AD29" si="5">IF(AC15/AB15&gt;100%,100%,AC15/AB15)</f>
        <v>1</v>
      </c>
      <c r="AE15" s="79" t="s">
        <v>82</v>
      </c>
      <c r="AF15" s="79" t="s">
        <v>83</v>
      </c>
      <c r="AG15" s="107">
        <f t="shared" si="1"/>
        <v>0.45</v>
      </c>
      <c r="AH15" s="108">
        <v>0.44990000000000002</v>
      </c>
      <c r="AI15" s="84">
        <f t="shared" ref="AI15:AI29" si="6">IF(AH15/AG15&gt;100%,100%,AH15/AG15)</f>
        <v>0.99977777777777777</v>
      </c>
      <c r="AJ15" s="79" t="s">
        <v>84</v>
      </c>
      <c r="AK15" s="79" t="s">
        <v>85</v>
      </c>
      <c r="AL15" s="107">
        <f t="shared" ref="AL15:AL18" si="7">P15</f>
        <v>0.65</v>
      </c>
      <c r="AM15" s="113">
        <v>0.66917399287000923</v>
      </c>
      <c r="AN15" s="107">
        <f t="shared" ref="AN15:AN18" si="8">IF(AM15/AL15&gt;100%,100%,AM15/AL15)</f>
        <v>1</v>
      </c>
      <c r="AO15" s="79" t="s">
        <v>331</v>
      </c>
      <c r="AP15" s="79" t="s">
        <v>335</v>
      </c>
      <c r="AQ15" s="58">
        <f t="shared" si="3"/>
        <v>0.65</v>
      </c>
      <c r="AR15" s="76">
        <f>AH15</f>
        <v>0.44990000000000002</v>
      </c>
      <c r="AS15" s="58">
        <f t="shared" ref="AS15:AS29" si="9">IF(AR15/AQ15&gt;100%,100%,AR15/AQ15)</f>
        <v>0.69215384615384612</v>
      </c>
      <c r="AT15" s="42" t="s">
        <v>84</v>
      </c>
    </row>
    <row r="16" spans="1:46" s="21" customFormat="1" ht="105" x14ac:dyDescent="0.25">
      <c r="A16" s="18">
        <v>4</v>
      </c>
      <c r="B16" s="17" t="s">
        <v>51</v>
      </c>
      <c r="C16" s="17" t="s">
        <v>71</v>
      </c>
      <c r="D16" s="80" t="s">
        <v>86</v>
      </c>
      <c r="E16" s="79" t="s">
        <v>87</v>
      </c>
      <c r="F16" s="79" t="s">
        <v>55</v>
      </c>
      <c r="G16" s="79" t="s">
        <v>88</v>
      </c>
      <c r="H16" s="79" t="s">
        <v>89</v>
      </c>
      <c r="I16" s="79" t="s">
        <v>58</v>
      </c>
      <c r="J16" s="79" t="s">
        <v>59</v>
      </c>
      <c r="K16" s="79" t="s">
        <v>60</v>
      </c>
      <c r="L16" s="81">
        <v>0.12</v>
      </c>
      <c r="M16" s="81">
        <v>0.27</v>
      </c>
      <c r="N16" s="81">
        <v>0.45</v>
      </c>
      <c r="O16" s="81">
        <v>0.6</v>
      </c>
      <c r="P16" s="81">
        <v>0.6</v>
      </c>
      <c r="Q16" s="79" t="s">
        <v>76</v>
      </c>
      <c r="R16" s="79" t="s">
        <v>77</v>
      </c>
      <c r="S16" s="79" t="s">
        <v>78</v>
      </c>
      <c r="T16" s="79" t="s">
        <v>79</v>
      </c>
      <c r="U16" s="79" t="s">
        <v>65</v>
      </c>
      <c r="V16" s="79" t="s">
        <v>66</v>
      </c>
      <c r="W16" s="171">
        <v>0.12</v>
      </c>
      <c r="X16" s="172">
        <v>5.7000000000000002E-2</v>
      </c>
      <c r="Y16" s="83">
        <f t="shared" si="4"/>
        <v>0.47500000000000003</v>
      </c>
      <c r="Z16" s="173" t="s">
        <v>90</v>
      </c>
      <c r="AA16" s="173" t="s">
        <v>81</v>
      </c>
      <c r="AB16" s="107">
        <f t="shared" si="0"/>
        <v>0.27</v>
      </c>
      <c r="AC16" s="113">
        <v>0.13220000000000001</v>
      </c>
      <c r="AD16" s="84">
        <f t="shared" si="5"/>
        <v>0.48962962962962964</v>
      </c>
      <c r="AE16" s="79" t="s">
        <v>91</v>
      </c>
      <c r="AF16" s="79" t="s">
        <v>83</v>
      </c>
      <c r="AG16" s="107">
        <f t="shared" si="1"/>
        <v>0.45</v>
      </c>
      <c r="AH16" s="108">
        <v>0.4098</v>
      </c>
      <c r="AI16" s="84">
        <f t="shared" si="6"/>
        <v>0.91066666666666662</v>
      </c>
      <c r="AJ16" s="79" t="s">
        <v>92</v>
      </c>
      <c r="AK16" s="79" t="s">
        <v>85</v>
      </c>
      <c r="AL16" s="107">
        <f t="shared" si="7"/>
        <v>0.6</v>
      </c>
      <c r="AM16" s="113">
        <v>0.60335232596707511</v>
      </c>
      <c r="AN16" s="107">
        <f t="shared" si="8"/>
        <v>1</v>
      </c>
      <c r="AO16" s="79" t="s">
        <v>332</v>
      </c>
      <c r="AP16" s="79" t="s">
        <v>335</v>
      </c>
      <c r="AQ16" s="58">
        <f t="shared" si="3"/>
        <v>0.6</v>
      </c>
      <c r="AR16" s="76">
        <f t="shared" ref="AR16:AR17" si="10">AH16</f>
        <v>0.4098</v>
      </c>
      <c r="AS16" s="58">
        <f t="shared" si="9"/>
        <v>0.68300000000000005</v>
      </c>
      <c r="AT16" s="41" t="s">
        <v>92</v>
      </c>
    </row>
    <row r="17" spans="1:46" s="21" customFormat="1" ht="90" x14ac:dyDescent="0.25">
      <c r="A17" s="18">
        <v>4</v>
      </c>
      <c r="B17" s="17" t="s">
        <v>51</v>
      </c>
      <c r="C17" s="17" t="s">
        <v>71</v>
      </c>
      <c r="D17" s="80" t="s">
        <v>93</v>
      </c>
      <c r="E17" s="79" t="s">
        <v>94</v>
      </c>
      <c r="F17" s="79" t="s">
        <v>55</v>
      </c>
      <c r="G17" s="79" t="s">
        <v>95</v>
      </c>
      <c r="H17" s="79" t="s">
        <v>96</v>
      </c>
      <c r="I17" s="81" t="s">
        <v>58</v>
      </c>
      <c r="J17" s="79" t="s">
        <v>59</v>
      </c>
      <c r="K17" s="79" t="s">
        <v>60</v>
      </c>
      <c r="L17" s="81">
        <v>0.2</v>
      </c>
      <c r="M17" s="81">
        <v>0.3</v>
      </c>
      <c r="N17" s="107">
        <v>0.6</v>
      </c>
      <c r="O17" s="107">
        <v>0.96</v>
      </c>
      <c r="P17" s="81">
        <v>0.96</v>
      </c>
      <c r="Q17" s="79" t="s">
        <v>76</v>
      </c>
      <c r="R17" s="79" t="s">
        <v>77</v>
      </c>
      <c r="S17" s="79" t="s">
        <v>78</v>
      </c>
      <c r="T17" s="79" t="s">
        <v>79</v>
      </c>
      <c r="U17" s="79" t="s">
        <v>65</v>
      </c>
      <c r="V17" s="79" t="s">
        <v>66</v>
      </c>
      <c r="W17" s="171">
        <v>0.2</v>
      </c>
      <c r="X17" s="174">
        <v>6.8500000000000005E-2</v>
      </c>
      <c r="Y17" s="83">
        <f t="shared" si="4"/>
        <v>0.34250000000000003</v>
      </c>
      <c r="Z17" s="175" t="s">
        <v>97</v>
      </c>
      <c r="AA17" s="173" t="s">
        <v>98</v>
      </c>
      <c r="AB17" s="107">
        <f t="shared" si="0"/>
        <v>0.3</v>
      </c>
      <c r="AC17" s="79">
        <v>28.32</v>
      </c>
      <c r="AD17" s="84">
        <f t="shared" si="5"/>
        <v>1</v>
      </c>
      <c r="AE17" s="79" t="s">
        <v>99</v>
      </c>
      <c r="AF17" s="79" t="s">
        <v>83</v>
      </c>
      <c r="AG17" s="107">
        <f t="shared" si="1"/>
        <v>0.6</v>
      </c>
      <c r="AH17" s="108">
        <v>0.43</v>
      </c>
      <c r="AI17" s="84">
        <f t="shared" si="6"/>
        <v>0.71666666666666667</v>
      </c>
      <c r="AJ17" s="79" t="s">
        <v>100</v>
      </c>
      <c r="AK17" s="79" t="s">
        <v>85</v>
      </c>
      <c r="AL17" s="107">
        <f t="shared" si="7"/>
        <v>0.96</v>
      </c>
      <c r="AM17" s="113">
        <v>0.9067856884679707</v>
      </c>
      <c r="AN17" s="107">
        <f t="shared" si="8"/>
        <v>0.94456842548746955</v>
      </c>
      <c r="AO17" s="79" t="s">
        <v>333</v>
      </c>
      <c r="AP17" s="79" t="s">
        <v>335</v>
      </c>
      <c r="AQ17" s="58">
        <f t="shared" si="3"/>
        <v>0.96</v>
      </c>
      <c r="AR17" s="76">
        <f t="shared" si="10"/>
        <v>0.43</v>
      </c>
      <c r="AS17" s="58">
        <f t="shared" si="9"/>
        <v>0.44791666666666669</v>
      </c>
      <c r="AT17" s="40" t="s">
        <v>100</v>
      </c>
    </row>
    <row r="18" spans="1:46" s="21" customFormat="1" ht="90" x14ac:dyDescent="0.25">
      <c r="A18" s="18">
        <v>4</v>
      </c>
      <c r="B18" s="17" t="s">
        <v>51</v>
      </c>
      <c r="C18" s="17" t="s">
        <v>71</v>
      </c>
      <c r="D18" s="80" t="s">
        <v>101</v>
      </c>
      <c r="E18" s="79" t="s">
        <v>102</v>
      </c>
      <c r="F18" s="79" t="s">
        <v>55</v>
      </c>
      <c r="G18" s="79" t="s">
        <v>103</v>
      </c>
      <c r="H18" s="79" t="s">
        <v>104</v>
      </c>
      <c r="I18" s="81" t="s">
        <v>58</v>
      </c>
      <c r="J18" s="79" t="s">
        <v>59</v>
      </c>
      <c r="K18" s="79" t="s">
        <v>60</v>
      </c>
      <c r="L18" s="81">
        <v>0.1</v>
      </c>
      <c r="M18" s="81">
        <v>0.25</v>
      </c>
      <c r="N18" s="107">
        <v>0.35</v>
      </c>
      <c r="O18" s="107">
        <v>0.52</v>
      </c>
      <c r="P18" s="81">
        <v>0.52</v>
      </c>
      <c r="Q18" s="79" t="s">
        <v>76</v>
      </c>
      <c r="R18" s="79" t="s">
        <v>77</v>
      </c>
      <c r="S18" s="79" t="s">
        <v>78</v>
      </c>
      <c r="T18" s="79" t="s">
        <v>79</v>
      </c>
      <c r="U18" s="79" t="s">
        <v>65</v>
      </c>
      <c r="V18" s="79" t="s">
        <v>66</v>
      </c>
      <c r="W18" s="171">
        <v>0.1</v>
      </c>
      <c r="X18" s="176">
        <v>0.01</v>
      </c>
      <c r="Y18" s="83">
        <f t="shared" si="4"/>
        <v>9.9999999999999992E-2</v>
      </c>
      <c r="Z18" s="175" t="s">
        <v>105</v>
      </c>
      <c r="AA18" s="173" t="s">
        <v>81</v>
      </c>
      <c r="AB18" s="107">
        <f t="shared" si="0"/>
        <v>0.25</v>
      </c>
      <c r="AC18" s="113">
        <v>5.21E-2</v>
      </c>
      <c r="AD18" s="84">
        <f t="shared" si="5"/>
        <v>0.2084</v>
      </c>
      <c r="AE18" s="79" t="s">
        <v>106</v>
      </c>
      <c r="AF18" s="79" t="s">
        <v>83</v>
      </c>
      <c r="AG18" s="107">
        <f t="shared" si="1"/>
        <v>0.35</v>
      </c>
      <c r="AH18" s="108">
        <v>0.1384</v>
      </c>
      <c r="AI18" s="84">
        <f t="shared" si="6"/>
        <v>0.39542857142857146</v>
      </c>
      <c r="AJ18" s="79" t="s">
        <v>107</v>
      </c>
      <c r="AK18" s="79" t="s">
        <v>85</v>
      </c>
      <c r="AL18" s="107">
        <f t="shared" si="7"/>
        <v>0.52</v>
      </c>
      <c r="AM18" s="113">
        <v>0.38408760054000934</v>
      </c>
      <c r="AN18" s="107">
        <f t="shared" si="8"/>
        <v>0.73863000103847953</v>
      </c>
      <c r="AO18" s="79" t="s">
        <v>334</v>
      </c>
      <c r="AP18" s="79" t="s">
        <v>335</v>
      </c>
      <c r="AQ18" s="58">
        <f t="shared" si="3"/>
        <v>0.52</v>
      </c>
      <c r="AR18" s="76">
        <v>0.13800000000000001</v>
      </c>
      <c r="AS18" s="58">
        <f t="shared" si="9"/>
        <v>0.26538461538461539</v>
      </c>
      <c r="AT18" s="40" t="s">
        <v>107</v>
      </c>
    </row>
    <row r="19" spans="1:46" s="21" customFormat="1" ht="236.25" customHeight="1" x14ac:dyDescent="0.25">
      <c r="A19" s="18">
        <v>4</v>
      </c>
      <c r="B19" s="17" t="s">
        <v>51</v>
      </c>
      <c r="C19" s="17" t="s">
        <v>71</v>
      </c>
      <c r="D19" s="80" t="s">
        <v>108</v>
      </c>
      <c r="E19" s="79" t="s">
        <v>109</v>
      </c>
      <c r="F19" s="79" t="s">
        <v>110</v>
      </c>
      <c r="G19" s="79" t="s">
        <v>111</v>
      </c>
      <c r="H19" s="79" t="s">
        <v>112</v>
      </c>
      <c r="I19" s="79" t="s">
        <v>58</v>
      </c>
      <c r="J19" s="79" t="s">
        <v>113</v>
      </c>
      <c r="K19" s="79" t="s">
        <v>60</v>
      </c>
      <c r="L19" s="81">
        <v>0.98</v>
      </c>
      <c r="M19" s="81">
        <v>0.98</v>
      </c>
      <c r="N19" s="81">
        <v>0.98</v>
      </c>
      <c r="O19" s="81">
        <v>0.98</v>
      </c>
      <c r="P19" s="81">
        <v>0.98</v>
      </c>
      <c r="Q19" s="79" t="s">
        <v>76</v>
      </c>
      <c r="R19" s="79" t="s">
        <v>114</v>
      </c>
      <c r="S19" s="79" t="s">
        <v>115</v>
      </c>
      <c r="T19" s="79"/>
      <c r="U19" s="79" t="s">
        <v>65</v>
      </c>
      <c r="V19" s="79" t="s">
        <v>66</v>
      </c>
      <c r="W19" s="83">
        <v>0.98</v>
      </c>
      <c r="X19" s="83" t="s">
        <v>116</v>
      </c>
      <c r="Y19" s="83" t="s">
        <v>116</v>
      </c>
      <c r="Z19" s="79" t="s">
        <v>117</v>
      </c>
      <c r="AA19" s="83" t="s">
        <v>116</v>
      </c>
      <c r="AB19" s="107">
        <f t="shared" si="0"/>
        <v>0.98</v>
      </c>
      <c r="AC19" s="107">
        <v>0</v>
      </c>
      <c r="AD19" s="84">
        <f t="shared" si="5"/>
        <v>0</v>
      </c>
      <c r="AE19" s="79" t="s">
        <v>118</v>
      </c>
      <c r="AF19" s="79" t="s">
        <v>119</v>
      </c>
      <c r="AG19" s="107">
        <f t="shared" si="1"/>
        <v>0.98</v>
      </c>
      <c r="AH19" s="108">
        <v>0.45789999999999997</v>
      </c>
      <c r="AI19" s="84">
        <f t="shared" si="6"/>
        <v>0.46724489795918367</v>
      </c>
      <c r="AJ19" s="79" t="s">
        <v>120</v>
      </c>
      <c r="AK19" s="79" t="s">
        <v>121</v>
      </c>
      <c r="AL19" s="78">
        <f t="shared" si="2"/>
        <v>0.98</v>
      </c>
      <c r="AM19" s="79">
        <v>100</v>
      </c>
      <c r="AN19" s="79">
        <f t="shared" ref="AN15:AN29" si="11">IF(AM19/AL19&gt;100%,100%,AM19/AL19)</f>
        <v>1</v>
      </c>
      <c r="AO19" s="117" t="s">
        <v>325</v>
      </c>
      <c r="AP19" s="116" t="s">
        <v>326</v>
      </c>
      <c r="AQ19" s="58">
        <f t="shared" si="3"/>
        <v>0.98</v>
      </c>
      <c r="AR19" s="76">
        <f>AVERAGE(X19,AC19,AH19,AM19)</f>
        <v>33.485966666666663</v>
      </c>
      <c r="AS19" s="58">
        <f t="shared" si="9"/>
        <v>1</v>
      </c>
      <c r="AT19" s="17" t="s">
        <v>120</v>
      </c>
    </row>
    <row r="20" spans="1:46" s="21" customFormat="1" ht="270" x14ac:dyDescent="0.25">
      <c r="A20" s="18">
        <v>4</v>
      </c>
      <c r="B20" s="17" t="s">
        <v>51</v>
      </c>
      <c r="C20" s="17" t="s">
        <v>71</v>
      </c>
      <c r="D20" s="80" t="s">
        <v>122</v>
      </c>
      <c r="E20" s="79" t="s">
        <v>123</v>
      </c>
      <c r="F20" s="79" t="s">
        <v>110</v>
      </c>
      <c r="G20" s="79" t="s">
        <v>124</v>
      </c>
      <c r="H20" s="79" t="s">
        <v>125</v>
      </c>
      <c r="I20" s="79" t="s">
        <v>58</v>
      </c>
      <c r="J20" s="79" t="s">
        <v>113</v>
      </c>
      <c r="K20" s="79" t="s">
        <v>60</v>
      </c>
      <c r="L20" s="81">
        <v>1</v>
      </c>
      <c r="M20" s="81">
        <v>1</v>
      </c>
      <c r="N20" s="81">
        <v>1</v>
      </c>
      <c r="O20" s="81">
        <v>1</v>
      </c>
      <c r="P20" s="81">
        <v>1</v>
      </c>
      <c r="Q20" s="79" t="s">
        <v>76</v>
      </c>
      <c r="R20" s="79" t="s">
        <v>114</v>
      </c>
      <c r="S20" s="79" t="s">
        <v>126</v>
      </c>
      <c r="T20" s="79"/>
      <c r="U20" s="79" t="s">
        <v>65</v>
      </c>
      <c r="V20" s="79" t="s">
        <v>66</v>
      </c>
      <c r="W20" s="83">
        <v>1</v>
      </c>
      <c r="X20" s="118">
        <v>0</v>
      </c>
      <c r="Y20" s="119">
        <f t="shared" si="4"/>
        <v>0</v>
      </c>
      <c r="Z20" s="79" t="s">
        <v>127</v>
      </c>
      <c r="AA20" s="79" t="s">
        <v>128</v>
      </c>
      <c r="AB20" s="107">
        <f t="shared" si="0"/>
        <v>1</v>
      </c>
      <c r="AC20" s="107">
        <v>0</v>
      </c>
      <c r="AD20" s="84">
        <f t="shared" si="5"/>
        <v>0</v>
      </c>
      <c r="AE20" s="79" t="s">
        <v>118</v>
      </c>
      <c r="AF20" s="79" t="s">
        <v>119</v>
      </c>
      <c r="AG20" s="107">
        <f t="shared" si="1"/>
        <v>1</v>
      </c>
      <c r="AH20" s="108">
        <v>0.4325</v>
      </c>
      <c r="AI20" s="84">
        <f t="shared" si="6"/>
        <v>0.4325</v>
      </c>
      <c r="AJ20" s="79" t="s">
        <v>129</v>
      </c>
      <c r="AK20" s="79" t="s">
        <v>130</v>
      </c>
      <c r="AL20" s="78">
        <f t="shared" si="2"/>
        <v>1</v>
      </c>
      <c r="AM20" s="81">
        <v>0.87</v>
      </c>
      <c r="AN20" s="79">
        <f t="shared" si="11"/>
        <v>0.87</v>
      </c>
      <c r="AO20" s="116" t="s">
        <v>327</v>
      </c>
      <c r="AP20" s="116" t="s">
        <v>326</v>
      </c>
      <c r="AQ20" s="58">
        <f t="shared" si="3"/>
        <v>1</v>
      </c>
      <c r="AR20" s="76">
        <f t="shared" ref="AR20:AR21" si="12">AVERAGE(X20,AC20,AH20,AM20)</f>
        <v>0.325625</v>
      </c>
      <c r="AS20" s="58">
        <f t="shared" si="9"/>
        <v>0.325625</v>
      </c>
      <c r="AT20" s="17" t="s">
        <v>129</v>
      </c>
    </row>
    <row r="21" spans="1:46" s="21" customFormat="1" ht="120" x14ac:dyDescent="0.25">
      <c r="A21" s="82">
        <v>4</v>
      </c>
      <c r="B21" s="79" t="s">
        <v>51</v>
      </c>
      <c r="C21" s="79" t="s">
        <v>71</v>
      </c>
      <c r="D21" s="80" t="s">
        <v>133</v>
      </c>
      <c r="E21" s="79" t="s">
        <v>134</v>
      </c>
      <c r="F21" s="79" t="s">
        <v>110</v>
      </c>
      <c r="G21" s="79" t="s">
        <v>135</v>
      </c>
      <c r="H21" s="79" t="s">
        <v>136</v>
      </c>
      <c r="I21" s="79" t="s">
        <v>58</v>
      </c>
      <c r="J21" s="79" t="s">
        <v>113</v>
      </c>
      <c r="K21" s="79" t="s">
        <v>60</v>
      </c>
      <c r="L21" s="81">
        <v>0.9</v>
      </c>
      <c r="M21" s="81">
        <v>0.9</v>
      </c>
      <c r="N21" s="81">
        <v>0.9</v>
      </c>
      <c r="O21" s="81">
        <v>0.9</v>
      </c>
      <c r="P21" s="81">
        <v>0.9</v>
      </c>
      <c r="Q21" s="79" t="s">
        <v>76</v>
      </c>
      <c r="R21" s="79" t="s">
        <v>137</v>
      </c>
      <c r="S21" s="79" t="s">
        <v>126</v>
      </c>
      <c r="T21" s="79"/>
      <c r="U21" s="79" t="s">
        <v>65</v>
      </c>
      <c r="V21" s="79" t="s">
        <v>66</v>
      </c>
      <c r="W21" s="83">
        <v>0.9</v>
      </c>
      <c r="X21" s="83" t="s">
        <v>116</v>
      </c>
      <c r="Y21" s="83" t="s">
        <v>116</v>
      </c>
      <c r="Z21" s="79" t="s">
        <v>117</v>
      </c>
      <c r="AA21" s="83" t="s">
        <v>116</v>
      </c>
      <c r="AB21" s="107">
        <f t="shared" si="0"/>
        <v>0.9</v>
      </c>
      <c r="AC21" s="107">
        <v>0</v>
      </c>
      <c r="AD21" s="84">
        <f t="shared" si="5"/>
        <v>0</v>
      </c>
      <c r="AE21" s="79" t="s">
        <v>138</v>
      </c>
      <c r="AF21" s="79" t="s">
        <v>119</v>
      </c>
      <c r="AG21" s="107">
        <f t="shared" si="1"/>
        <v>0.9</v>
      </c>
      <c r="AH21" s="108">
        <v>1</v>
      </c>
      <c r="AI21" s="84">
        <f t="shared" si="6"/>
        <v>1</v>
      </c>
      <c r="AJ21" s="79" t="s">
        <v>139</v>
      </c>
      <c r="AK21" s="79" t="s">
        <v>140</v>
      </c>
      <c r="AL21" s="78">
        <f t="shared" si="2"/>
        <v>0.9</v>
      </c>
      <c r="AM21" s="79">
        <v>1</v>
      </c>
      <c r="AN21" s="79">
        <f t="shared" si="11"/>
        <v>1</v>
      </c>
      <c r="AO21" s="79" t="s">
        <v>131</v>
      </c>
      <c r="AP21" s="79" t="s">
        <v>132</v>
      </c>
      <c r="AQ21" s="58">
        <f t="shared" si="3"/>
        <v>0.9</v>
      </c>
      <c r="AR21" s="76">
        <f t="shared" si="12"/>
        <v>0.66666666666666663</v>
      </c>
      <c r="AS21" s="58">
        <f t="shared" si="9"/>
        <v>0.7407407407407407</v>
      </c>
      <c r="AT21" s="17" t="s">
        <v>139</v>
      </c>
    </row>
    <row r="22" spans="1:46" s="21" customFormat="1" ht="90" x14ac:dyDescent="0.25">
      <c r="A22" s="82">
        <v>4</v>
      </c>
      <c r="B22" s="79" t="s">
        <v>51</v>
      </c>
      <c r="C22" s="79" t="s">
        <v>71</v>
      </c>
      <c r="D22" s="80" t="s">
        <v>143</v>
      </c>
      <c r="E22" s="79" t="s">
        <v>144</v>
      </c>
      <c r="F22" s="79" t="s">
        <v>110</v>
      </c>
      <c r="G22" s="79" t="s">
        <v>135</v>
      </c>
      <c r="H22" s="79" t="s">
        <v>145</v>
      </c>
      <c r="I22" s="79" t="s">
        <v>58</v>
      </c>
      <c r="J22" s="79" t="s">
        <v>59</v>
      </c>
      <c r="K22" s="79" t="s">
        <v>60</v>
      </c>
      <c r="L22" s="81">
        <v>0</v>
      </c>
      <c r="M22" s="81">
        <v>0</v>
      </c>
      <c r="N22" s="81">
        <v>0</v>
      </c>
      <c r="O22" s="81">
        <v>1</v>
      </c>
      <c r="P22" s="81">
        <v>1</v>
      </c>
      <c r="Q22" s="79" t="s">
        <v>76</v>
      </c>
      <c r="R22" s="109" t="s">
        <v>137</v>
      </c>
      <c r="S22" s="109" t="s">
        <v>126</v>
      </c>
      <c r="T22" s="109"/>
      <c r="U22" s="109" t="s">
        <v>65</v>
      </c>
      <c r="V22" s="109" t="s">
        <v>146</v>
      </c>
      <c r="W22" s="83" t="s">
        <v>67</v>
      </c>
      <c r="X22" s="82" t="s">
        <v>67</v>
      </c>
      <c r="Y22" s="82" t="s">
        <v>67</v>
      </c>
      <c r="Z22" s="79" t="s">
        <v>68</v>
      </c>
      <c r="AA22" s="79" t="s">
        <v>67</v>
      </c>
      <c r="AB22" s="107">
        <f t="shared" si="0"/>
        <v>0</v>
      </c>
      <c r="AC22" s="79" t="s">
        <v>69</v>
      </c>
      <c r="AD22" s="84" t="s">
        <v>69</v>
      </c>
      <c r="AE22" s="79" t="s">
        <v>70</v>
      </c>
      <c r="AF22" s="79" t="s">
        <v>70</v>
      </c>
      <c r="AG22" s="107">
        <f t="shared" si="1"/>
        <v>0</v>
      </c>
      <c r="AH22" s="79" t="s">
        <v>69</v>
      </c>
      <c r="AI22" s="84" t="s">
        <v>70</v>
      </c>
      <c r="AJ22" s="79" t="s">
        <v>147</v>
      </c>
      <c r="AK22" s="79"/>
      <c r="AL22" s="78">
        <f t="shared" si="2"/>
        <v>1</v>
      </c>
      <c r="AM22" s="79">
        <v>1</v>
      </c>
      <c r="AN22" s="79">
        <f t="shared" si="11"/>
        <v>1</v>
      </c>
      <c r="AO22" s="79" t="s">
        <v>141</v>
      </c>
      <c r="AP22" s="79" t="s">
        <v>142</v>
      </c>
      <c r="AQ22" s="57">
        <f t="shared" si="3"/>
        <v>1</v>
      </c>
      <c r="AR22" s="75">
        <v>0</v>
      </c>
      <c r="AS22" s="57">
        <f t="shared" si="9"/>
        <v>0</v>
      </c>
      <c r="AT22" s="17" t="s">
        <v>147</v>
      </c>
    </row>
    <row r="23" spans="1:46" s="21" customFormat="1" ht="150" x14ac:dyDescent="0.25">
      <c r="A23" s="18">
        <v>4</v>
      </c>
      <c r="B23" s="17" t="s">
        <v>51</v>
      </c>
      <c r="C23" s="17" t="s">
        <v>148</v>
      </c>
      <c r="D23" s="80" t="s">
        <v>149</v>
      </c>
      <c r="E23" s="79" t="s">
        <v>150</v>
      </c>
      <c r="F23" s="79" t="s">
        <v>110</v>
      </c>
      <c r="G23" s="79" t="s">
        <v>151</v>
      </c>
      <c r="H23" s="79" t="s">
        <v>152</v>
      </c>
      <c r="I23" s="79" t="s">
        <v>58</v>
      </c>
      <c r="J23" s="79" t="s">
        <v>153</v>
      </c>
      <c r="K23" s="79" t="s">
        <v>154</v>
      </c>
      <c r="L23" s="79">
        <v>2136</v>
      </c>
      <c r="M23" s="79">
        <v>2139</v>
      </c>
      <c r="N23" s="79">
        <v>2139</v>
      </c>
      <c r="O23" s="79">
        <v>2136</v>
      </c>
      <c r="P23" s="79">
        <f t="shared" ref="P23:P29" si="13">SUM(L23:O23)</f>
        <v>8550</v>
      </c>
      <c r="Q23" s="79" t="s">
        <v>76</v>
      </c>
      <c r="R23" s="79" t="s">
        <v>155</v>
      </c>
      <c r="S23" s="79" t="s">
        <v>156</v>
      </c>
      <c r="T23" s="79"/>
      <c r="U23" s="79" t="s">
        <v>157</v>
      </c>
      <c r="V23" s="79" t="s">
        <v>158</v>
      </c>
      <c r="W23" s="82">
        <v>2136</v>
      </c>
      <c r="X23" s="82">
        <v>4782</v>
      </c>
      <c r="Y23" s="83">
        <f t="shared" si="4"/>
        <v>1</v>
      </c>
      <c r="Z23" s="79" t="s">
        <v>159</v>
      </c>
      <c r="AA23" s="79" t="s">
        <v>160</v>
      </c>
      <c r="AB23" s="78">
        <f t="shared" si="0"/>
        <v>2139</v>
      </c>
      <c r="AC23" s="79">
        <v>4510</v>
      </c>
      <c r="AD23" s="84">
        <f t="shared" si="5"/>
        <v>1</v>
      </c>
      <c r="AE23" s="79" t="s">
        <v>161</v>
      </c>
      <c r="AF23" s="79" t="s">
        <v>162</v>
      </c>
      <c r="AG23" s="78">
        <f t="shared" si="1"/>
        <v>2139</v>
      </c>
      <c r="AH23" s="79">
        <v>1814</v>
      </c>
      <c r="AI23" s="84">
        <f t="shared" si="6"/>
        <v>0.84805984104721832</v>
      </c>
      <c r="AJ23" s="79" t="s">
        <v>163</v>
      </c>
      <c r="AK23" s="79" t="s">
        <v>164</v>
      </c>
      <c r="AL23" s="78">
        <f t="shared" si="2"/>
        <v>2136</v>
      </c>
      <c r="AM23" s="79">
        <v>4751</v>
      </c>
      <c r="AN23" s="79">
        <f t="shared" si="11"/>
        <v>1</v>
      </c>
      <c r="AO23" s="110" t="s">
        <v>316</v>
      </c>
      <c r="AP23" s="79" t="s">
        <v>165</v>
      </c>
      <c r="AQ23" s="18">
        <f t="shared" si="3"/>
        <v>8550</v>
      </c>
      <c r="AR23" s="18">
        <f>SUM(X23,AC23,AH23,AM23)</f>
        <v>15857</v>
      </c>
      <c r="AS23" s="58">
        <f t="shared" si="9"/>
        <v>1</v>
      </c>
      <c r="AT23" s="43" t="s">
        <v>163</v>
      </c>
    </row>
    <row r="24" spans="1:46" s="21" customFormat="1" ht="120" x14ac:dyDescent="0.25">
      <c r="A24" s="18">
        <v>4</v>
      </c>
      <c r="B24" s="17" t="s">
        <v>51</v>
      </c>
      <c r="C24" s="17" t="s">
        <v>148</v>
      </c>
      <c r="D24" s="80" t="s">
        <v>166</v>
      </c>
      <c r="E24" s="79" t="s">
        <v>167</v>
      </c>
      <c r="F24" s="79" t="s">
        <v>55</v>
      </c>
      <c r="G24" s="79" t="s">
        <v>168</v>
      </c>
      <c r="H24" s="79" t="s">
        <v>169</v>
      </c>
      <c r="I24" s="79" t="s">
        <v>58</v>
      </c>
      <c r="J24" s="79" t="s">
        <v>153</v>
      </c>
      <c r="K24" s="79" t="s">
        <v>170</v>
      </c>
      <c r="L24" s="85">
        <v>650</v>
      </c>
      <c r="M24" s="85">
        <v>650</v>
      </c>
      <c r="N24" s="85">
        <v>650</v>
      </c>
      <c r="O24" s="85">
        <v>650</v>
      </c>
      <c r="P24" s="79">
        <f t="shared" si="13"/>
        <v>2600</v>
      </c>
      <c r="Q24" s="79" t="s">
        <v>76</v>
      </c>
      <c r="R24" s="79" t="s">
        <v>171</v>
      </c>
      <c r="S24" s="79" t="s">
        <v>156</v>
      </c>
      <c r="T24" s="79"/>
      <c r="U24" s="79" t="s">
        <v>157</v>
      </c>
      <c r="V24" s="79" t="s">
        <v>158</v>
      </c>
      <c r="W24" s="86">
        <v>650</v>
      </c>
      <c r="X24" s="82">
        <v>789</v>
      </c>
      <c r="Y24" s="83">
        <f t="shared" si="4"/>
        <v>1</v>
      </c>
      <c r="Z24" s="79" t="s">
        <v>172</v>
      </c>
      <c r="AA24" s="79" t="s">
        <v>160</v>
      </c>
      <c r="AB24" s="78">
        <f t="shared" si="0"/>
        <v>650</v>
      </c>
      <c r="AC24" s="79">
        <v>735</v>
      </c>
      <c r="AD24" s="84">
        <f t="shared" si="5"/>
        <v>1</v>
      </c>
      <c r="AE24" s="79" t="s">
        <v>173</v>
      </c>
      <c r="AF24" s="79" t="s">
        <v>162</v>
      </c>
      <c r="AG24" s="78">
        <f t="shared" si="1"/>
        <v>650</v>
      </c>
      <c r="AH24" s="79">
        <v>203</v>
      </c>
      <c r="AI24" s="84">
        <f t="shared" si="6"/>
        <v>0.31230769230769229</v>
      </c>
      <c r="AJ24" s="79" t="s">
        <v>174</v>
      </c>
      <c r="AK24" s="79" t="s">
        <v>164</v>
      </c>
      <c r="AL24" s="78">
        <f t="shared" si="2"/>
        <v>650</v>
      </c>
      <c r="AM24" s="79">
        <v>1073</v>
      </c>
      <c r="AN24" s="79">
        <f t="shared" si="11"/>
        <v>1</v>
      </c>
      <c r="AO24" s="79" t="s">
        <v>175</v>
      </c>
      <c r="AP24" s="79" t="s">
        <v>165</v>
      </c>
      <c r="AQ24" s="18">
        <f t="shared" si="3"/>
        <v>2600</v>
      </c>
      <c r="AR24" s="18">
        <f t="shared" ref="AR24:AR29" si="14">SUM(X24,AC24,AH24,AM24)</f>
        <v>2800</v>
      </c>
      <c r="AS24" s="58">
        <f t="shared" si="9"/>
        <v>1</v>
      </c>
      <c r="AT24" s="43" t="s">
        <v>174</v>
      </c>
    </row>
    <row r="25" spans="1:46" s="21" customFormat="1" ht="195" x14ac:dyDescent="0.25">
      <c r="A25" s="18">
        <v>4</v>
      </c>
      <c r="B25" s="17" t="s">
        <v>51</v>
      </c>
      <c r="C25" s="17" t="s">
        <v>148</v>
      </c>
      <c r="D25" s="80" t="s">
        <v>176</v>
      </c>
      <c r="E25" s="79" t="s">
        <v>177</v>
      </c>
      <c r="F25" s="79" t="s">
        <v>55</v>
      </c>
      <c r="G25" s="79" t="s">
        <v>178</v>
      </c>
      <c r="H25" s="79" t="s">
        <v>179</v>
      </c>
      <c r="I25" s="79" t="s">
        <v>58</v>
      </c>
      <c r="J25" s="79" t="s">
        <v>153</v>
      </c>
      <c r="K25" s="79" t="s">
        <v>180</v>
      </c>
      <c r="L25" s="85">
        <v>6</v>
      </c>
      <c r="M25" s="85">
        <v>9</v>
      </c>
      <c r="N25" s="85">
        <v>15</v>
      </c>
      <c r="O25" s="85">
        <v>10</v>
      </c>
      <c r="P25" s="79">
        <f t="shared" si="13"/>
        <v>40</v>
      </c>
      <c r="Q25" s="79" t="s">
        <v>76</v>
      </c>
      <c r="R25" s="79" t="s">
        <v>181</v>
      </c>
      <c r="S25" s="79" t="s">
        <v>182</v>
      </c>
      <c r="T25" s="79"/>
      <c r="U25" s="79" t="s">
        <v>157</v>
      </c>
      <c r="V25" s="79" t="s">
        <v>158</v>
      </c>
      <c r="W25" s="86">
        <v>6</v>
      </c>
      <c r="X25" s="82">
        <v>0</v>
      </c>
      <c r="Y25" s="82">
        <f t="shared" si="4"/>
        <v>0</v>
      </c>
      <c r="Z25" s="79" t="s">
        <v>183</v>
      </c>
      <c r="AA25" s="79" t="s">
        <v>160</v>
      </c>
      <c r="AB25" s="78">
        <f t="shared" si="0"/>
        <v>9</v>
      </c>
      <c r="AC25" s="81">
        <v>0</v>
      </c>
      <c r="AD25" s="84">
        <f t="shared" si="5"/>
        <v>0</v>
      </c>
      <c r="AE25" s="79" t="s">
        <v>184</v>
      </c>
      <c r="AF25" s="79" t="s">
        <v>162</v>
      </c>
      <c r="AG25" s="78">
        <f t="shared" si="1"/>
        <v>15</v>
      </c>
      <c r="AH25" s="79">
        <v>1</v>
      </c>
      <c r="AI25" s="84">
        <f t="shared" si="6"/>
        <v>6.6666666666666666E-2</v>
      </c>
      <c r="AJ25" s="79" t="s">
        <v>185</v>
      </c>
      <c r="AK25" s="79" t="s">
        <v>186</v>
      </c>
      <c r="AL25" s="78">
        <f t="shared" si="2"/>
        <v>10</v>
      </c>
      <c r="AM25" s="79">
        <v>41</v>
      </c>
      <c r="AN25" s="79">
        <f t="shared" si="11"/>
        <v>1</v>
      </c>
      <c r="AO25" s="79" t="s">
        <v>187</v>
      </c>
      <c r="AP25" s="79" t="s">
        <v>188</v>
      </c>
      <c r="AQ25" s="18">
        <f t="shared" si="3"/>
        <v>40</v>
      </c>
      <c r="AR25" s="18">
        <f t="shared" si="14"/>
        <v>42</v>
      </c>
      <c r="AS25" s="58">
        <f t="shared" si="9"/>
        <v>1</v>
      </c>
      <c r="AT25" s="17" t="s">
        <v>185</v>
      </c>
    </row>
    <row r="26" spans="1:46" s="21" customFormat="1" ht="195" x14ac:dyDescent="0.25">
      <c r="A26" s="18">
        <v>4</v>
      </c>
      <c r="B26" s="17" t="s">
        <v>51</v>
      </c>
      <c r="C26" s="17" t="s">
        <v>148</v>
      </c>
      <c r="D26" s="80" t="s">
        <v>189</v>
      </c>
      <c r="E26" s="79" t="s">
        <v>190</v>
      </c>
      <c r="F26" s="79" t="s">
        <v>110</v>
      </c>
      <c r="G26" s="79" t="s">
        <v>191</v>
      </c>
      <c r="H26" s="79" t="s">
        <v>192</v>
      </c>
      <c r="I26" s="79" t="s">
        <v>58</v>
      </c>
      <c r="J26" s="79" t="s">
        <v>153</v>
      </c>
      <c r="K26" s="79" t="s">
        <v>193</v>
      </c>
      <c r="L26" s="79">
        <v>6</v>
      </c>
      <c r="M26" s="79">
        <v>9</v>
      </c>
      <c r="N26" s="79">
        <v>12</v>
      </c>
      <c r="O26" s="79">
        <v>7</v>
      </c>
      <c r="P26" s="79">
        <f t="shared" si="13"/>
        <v>34</v>
      </c>
      <c r="Q26" s="79" t="s">
        <v>76</v>
      </c>
      <c r="R26" s="79" t="s">
        <v>181</v>
      </c>
      <c r="S26" s="79" t="s">
        <v>182</v>
      </c>
      <c r="T26" s="79"/>
      <c r="U26" s="79" t="s">
        <v>157</v>
      </c>
      <c r="V26" s="79" t="s">
        <v>158</v>
      </c>
      <c r="W26" s="82">
        <v>6</v>
      </c>
      <c r="X26" s="82">
        <v>0</v>
      </c>
      <c r="Y26" s="82">
        <f t="shared" si="4"/>
        <v>0</v>
      </c>
      <c r="Z26" s="79" t="s">
        <v>183</v>
      </c>
      <c r="AA26" s="79" t="s">
        <v>160</v>
      </c>
      <c r="AB26" s="78">
        <f t="shared" si="0"/>
        <v>9</v>
      </c>
      <c r="AC26" s="81">
        <v>0</v>
      </c>
      <c r="AD26" s="84">
        <f t="shared" si="5"/>
        <v>0</v>
      </c>
      <c r="AE26" s="79" t="s">
        <v>184</v>
      </c>
      <c r="AF26" s="79" t="s">
        <v>162</v>
      </c>
      <c r="AG26" s="78">
        <f t="shared" si="1"/>
        <v>12</v>
      </c>
      <c r="AH26" s="79">
        <v>0</v>
      </c>
      <c r="AI26" s="84">
        <f t="shared" si="6"/>
        <v>0</v>
      </c>
      <c r="AJ26" s="79" t="s">
        <v>194</v>
      </c>
      <c r="AK26" s="79" t="s">
        <v>186</v>
      </c>
      <c r="AL26" s="78">
        <f t="shared" si="2"/>
        <v>7</v>
      </c>
      <c r="AM26" s="79">
        <v>35</v>
      </c>
      <c r="AN26" s="79">
        <f t="shared" si="11"/>
        <v>1</v>
      </c>
      <c r="AO26" s="79" t="s">
        <v>195</v>
      </c>
      <c r="AP26" s="79" t="s">
        <v>188</v>
      </c>
      <c r="AQ26" s="18">
        <f t="shared" si="3"/>
        <v>34</v>
      </c>
      <c r="AR26" s="18">
        <f t="shared" si="14"/>
        <v>35</v>
      </c>
      <c r="AS26" s="58">
        <f>IF(AR26/AQ26&gt;100%,100%,AR26/AQ26)</f>
        <v>1</v>
      </c>
      <c r="AT26" s="17" t="s">
        <v>194</v>
      </c>
    </row>
    <row r="27" spans="1:46" s="21" customFormat="1" ht="255" x14ac:dyDescent="0.25">
      <c r="A27" s="18">
        <v>4</v>
      </c>
      <c r="B27" s="17" t="s">
        <v>51</v>
      </c>
      <c r="C27" s="17" t="s">
        <v>148</v>
      </c>
      <c r="D27" s="80" t="s">
        <v>196</v>
      </c>
      <c r="E27" s="79" t="s">
        <v>197</v>
      </c>
      <c r="F27" s="79" t="s">
        <v>110</v>
      </c>
      <c r="G27" s="79" t="s">
        <v>198</v>
      </c>
      <c r="H27" s="79" t="s">
        <v>199</v>
      </c>
      <c r="I27" s="79" t="s">
        <v>58</v>
      </c>
      <c r="J27" s="79" t="s">
        <v>153</v>
      </c>
      <c r="K27" s="79" t="s">
        <v>200</v>
      </c>
      <c r="L27" s="79">
        <v>13</v>
      </c>
      <c r="M27" s="79">
        <v>21</v>
      </c>
      <c r="N27" s="79">
        <v>21</v>
      </c>
      <c r="O27" s="79">
        <v>20</v>
      </c>
      <c r="P27" s="79">
        <f t="shared" si="13"/>
        <v>75</v>
      </c>
      <c r="Q27" s="79" t="s">
        <v>76</v>
      </c>
      <c r="R27" s="79" t="s">
        <v>201</v>
      </c>
      <c r="S27" s="79" t="s">
        <v>202</v>
      </c>
      <c r="T27" s="79"/>
      <c r="U27" s="79" t="s">
        <v>157</v>
      </c>
      <c r="V27" s="79" t="s">
        <v>146</v>
      </c>
      <c r="W27" s="82">
        <v>13</v>
      </c>
      <c r="X27" s="82">
        <v>1</v>
      </c>
      <c r="Y27" s="83">
        <f t="shared" si="4"/>
        <v>7.6923076923076927E-2</v>
      </c>
      <c r="Z27" s="79" t="s">
        <v>203</v>
      </c>
      <c r="AA27" s="79"/>
      <c r="AB27" s="78">
        <f t="shared" si="0"/>
        <v>21</v>
      </c>
      <c r="AC27" s="79">
        <v>53</v>
      </c>
      <c r="AD27" s="84">
        <f t="shared" si="5"/>
        <v>1</v>
      </c>
      <c r="AE27" s="79" t="s">
        <v>204</v>
      </c>
      <c r="AF27" s="79" t="s">
        <v>205</v>
      </c>
      <c r="AG27" s="78">
        <f t="shared" si="1"/>
        <v>21</v>
      </c>
      <c r="AH27" s="79">
        <v>25</v>
      </c>
      <c r="AI27" s="84">
        <f t="shared" si="6"/>
        <v>1</v>
      </c>
      <c r="AJ27" s="79" t="s">
        <v>206</v>
      </c>
      <c r="AK27" s="79" t="s">
        <v>207</v>
      </c>
      <c r="AL27" s="78">
        <f t="shared" si="2"/>
        <v>20</v>
      </c>
      <c r="AM27" s="79">
        <v>61</v>
      </c>
      <c r="AN27" s="79">
        <f t="shared" si="11"/>
        <v>1</v>
      </c>
      <c r="AO27" s="79" t="s">
        <v>328</v>
      </c>
      <c r="AP27" s="166" t="s">
        <v>329</v>
      </c>
      <c r="AQ27" s="18">
        <f t="shared" si="3"/>
        <v>75</v>
      </c>
      <c r="AR27" s="18">
        <f>SUM(X27,AC27,AH27,AM27)</f>
        <v>140</v>
      </c>
      <c r="AS27" s="58">
        <f t="shared" si="9"/>
        <v>1</v>
      </c>
      <c r="AT27" s="17" t="s">
        <v>206</v>
      </c>
    </row>
    <row r="28" spans="1:46" s="21" customFormat="1" ht="240" x14ac:dyDescent="0.25">
      <c r="A28" s="18">
        <v>4</v>
      </c>
      <c r="B28" s="17" t="s">
        <v>51</v>
      </c>
      <c r="C28" s="17" t="s">
        <v>148</v>
      </c>
      <c r="D28" s="80" t="s">
        <v>208</v>
      </c>
      <c r="E28" s="79" t="s">
        <v>209</v>
      </c>
      <c r="F28" s="79" t="s">
        <v>110</v>
      </c>
      <c r="G28" s="79" t="s">
        <v>210</v>
      </c>
      <c r="H28" s="79" t="s">
        <v>211</v>
      </c>
      <c r="I28" s="79" t="s">
        <v>58</v>
      </c>
      <c r="J28" s="79" t="s">
        <v>153</v>
      </c>
      <c r="K28" s="79" t="s">
        <v>200</v>
      </c>
      <c r="L28" s="79">
        <v>46</v>
      </c>
      <c r="M28" s="79">
        <v>70</v>
      </c>
      <c r="N28" s="79">
        <v>77</v>
      </c>
      <c r="O28" s="79">
        <v>77</v>
      </c>
      <c r="P28" s="79">
        <f t="shared" si="13"/>
        <v>270</v>
      </c>
      <c r="Q28" s="79" t="s">
        <v>76</v>
      </c>
      <c r="R28" s="79" t="s">
        <v>212</v>
      </c>
      <c r="S28" s="79" t="s">
        <v>202</v>
      </c>
      <c r="T28" s="79"/>
      <c r="U28" s="79" t="s">
        <v>157</v>
      </c>
      <c r="V28" s="79" t="s">
        <v>146</v>
      </c>
      <c r="W28" s="82">
        <v>46</v>
      </c>
      <c r="X28" s="82">
        <v>84</v>
      </c>
      <c r="Y28" s="83">
        <f t="shared" si="4"/>
        <v>1</v>
      </c>
      <c r="Z28" s="79" t="s">
        <v>213</v>
      </c>
      <c r="AA28" s="79"/>
      <c r="AB28" s="78">
        <f t="shared" si="0"/>
        <v>70</v>
      </c>
      <c r="AC28" s="79">
        <v>79</v>
      </c>
      <c r="AD28" s="84">
        <f t="shared" si="5"/>
        <v>1</v>
      </c>
      <c r="AE28" s="79" t="s">
        <v>204</v>
      </c>
      <c r="AF28" s="79" t="s">
        <v>205</v>
      </c>
      <c r="AG28" s="78">
        <f t="shared" si="1"/>
        <v>77</v>
      </c>
      <c r="AH28" s="79">
        <v>45</v>
      </c>
      <c r="AI28" s="84">
        <f t="shared" si="6"/>
        <v>0.58441558441558439</v>
      </c>
      <c r="AJ28" s="79" t="s">
        <v>214</v>
      </c>
      <c r="AK28" s="79" t="s">
        <v>215</v>
      </c>
      <c r="AL28" s="78">
        <f t="shared" si="2"/>
        <v>77</v>
      </c>
      <c r="AM28" s="79">
        <v>185</v>
      </c>
      <c r="AN28" s="79">
        <f t="shared" si="11"/>
        <v>1</v>
      </c>
      <c r="AO28" s="79" t="s">
        <v>330</v>
      </c>
      <c r="AP28" s="166" t="s">
        <v>329</v>
      </c>
      <c r="AQ28" s="18">
        <f t="shared" si="3"/>
        <v>270</v>
      </c>
      <c r="AR28" s="18">
        <f t="shared" si="14"/>
        <v>393</v>
      </c>
      <c r="AS28" s="58">
        <f t="shared" si="9"/>
        <v>1</v>
      </c>
      <c r="AT28" s="17" t="s">
        <v>214</v>
      </c>
    </row>
    <row r="29" spans="1:46" s="21" customFormat="1" ht="240" x14ac:dyDescent="0.25">
      <c r="A29" s="18">
        <v>4</v>
      </c>
      <c r="B29" s="17" t="s">
        <v>51</v>
      </c>
      <c r="C29" s="17" t="s">
        <v>148</v>
      </c>
      <c r="D29" s="80" t="s">
        <v>216</v>
      </c>
      <c r="E29" s="79" t="s">
        <v>217</v>
      </c>
      <c r="F29" s="79" t="s">
        <v>110</v>
      </c>
      <c r="G29" s="79" t="s">
        <v>218</v>
      </c>
      <c r="H29" s="79" t="s">
        <v>219</v>
      </c>
      <c r="I29" s="79" t="s">
        <v>58</v>
      </c>
      <c r="J29" s="79" t="s">
        <v>153</v>
      </c>
      <c r="K29" s="79" t="s">
        <v>200</v>
      </c>
      <c r="L29" s="79">
        <v>13</v>
      </c>
      <c r="M29" s="79">
        <v>27</v>
      </c>
      <c r="N29" s="79">
        <v>27</v>
      </c>
      <c r="O29" s="79">
        <v>19</v>
      </c>
      <c r="P29" s="79">
        <f t="shared" si="13"/>
        <v>86</v>
      </c>
      <c r="Q29" s="79" t="s">
        <v>76</v>
      </c>
      <c r="R29" s="79" t="s">
        <v>220</v>
      </c>
      <c r="S29" s="79" t="s">
        <v>202</v>
      </c>
      <c r="T29" s="79"/>
      <c r="U29" s="79" t="s">
        <v>157</v>
      </c>
      <c r="V29" s="79" t="s">
        <v>146</v>
      </c>
      <c r="W29" s="82">
        <v>13</v>
      </c>
      <c r="X29" s="82">
        <v>0</v>
      </c>
      <c r="Y29" s="82">
        <f t="shared" si="4"/>
        <v>0</v>
      </c>
      <c r="Z29" s="79" t="s">
        <v>221</v>
      </c>
      <c r="AA29" s="79"/>
      <c r="AB29" s="78">
        <f t="shared" si="0"/>
        <v>27</v>
      </c>
      <c r="AC29" s="79">
        <v>10</v>
      </c>
      <c r="AD29" s="84">
        <f t="shared" si="5"/>
        <v>0.37037037037037035</v>
      </c>
      <c r="AE29" s="79" t="s">
        <v>222</v>
      </c>
      <c r="AF29" s="79" t="s">
        <v>205</v>
      </c>
      <c r="AG29" s="78">
        <f t="shared" si="1"/>
        <v>27</v>
      </c>
      <c r="AH29" s="79">
        <v>16</v>
      </c>
      <c r="AI29" s="84">
        <f t="shared" si="6"/>
        <v>0.59259259259259256</v>
      </c>
      <c r="AJ29" s="79" t="s">
        <v>223</v>
      </c>
      <c r="AK29" s="79" t="s">
        <v>224</v>
      </c>
      <c r="AL29" s="78">
        <f t="shared" si="2"/>
        <v>19</v>
      </c>
      <c r="AM29" s="116">
        <v>21</v>
      </c>
      <c r="AN29" s="79">
        <f t="shared" si="11"/>
        <v>1</v>
      </c>
      <c r="AO29" s="79" t="s">
        <v>323</v>
      </c>
      <c r="AP29" s="79" t="s">
        <v>324</v>
      </c>
      <c r="AQ29" s="18">
        <f t="shared" si="3"/>
        <v>86</v>
      </c>
      <c r="AR29" s="18">
        <f t="shared" si="14"/>
        <v>47</v>
      </c>
      <c r="AS29" s="58">
        <f t="shared" si="9"/>
        <v>0.54651162790697672</v>
      </c>
      <c r="AT29" s="17" t="s">
        <v>223</v>
      </c>
    </row>
    <row r="30" spans="1:46" s="4" customFormat="1" ht="15.75" x14ac:dyDescent="0.25">
      <c r="A30" s="9"/>
      <c r="B30" s="9"/>
      <c r="C30" s="9"/>
      <c r="D30" s="9"/>
      <c r="E30" s="12" t="s">
        <v>225</v>
      </c>
      <c r="F30" s="9"/>
      <c r="G30" s="9"/>
      <c r="H30" s="9"/>
      <c r="I30" s="9"/>
      <c r="J30" s="9"/>
      <c r="K30" s="9"/>
      <c r="L30" s="14"/>
      <c r="M30" s="14"/>
      <c r="N30" s="14"/>
      <c r="O30" s="14"/>
      <c r="P30" s="14"/>
      <c r="Q30" s="9"/>
      <c r="R30" s="9"/>
      <c r="S30" s="9"/>
      <c r="T30" s="9"/>
      <c r="U30" s="9"/>
      <c r="V30" s="9"/>
      <c r="W30" s="59"/>
      <c r="X30" s="59"/>
      <c r="Y30" s="60">
        <f>AVERAGE(Y14:Y29)*80%</f>
        <v>0.33296153846153853</v>
      </c>
      <c r="Z30" s="14"/>
      <c r="AA30" s="49"/>
      <c r="AB30" s="14"/>
      <c r="AC30" s="14"/>
      <c r="AD30" s="70">
        <f>AVERAGE(AD14:AD29)*80%</f>
        <v>0.40390857142857145</v>
      </c>
      <c r="AE30" s="14"/>
      <c r="AF30" s="14"/>
      <c r="AG30" s="14"/>
      <c r="AH30" s="14"/>
      <c r="AI30" s="71">
        <f>AVERAGE(AI14:AI29)*80%</f>
        <v>0.4757901118587784</v>
      </c>
      <c r="AJ30" s="14"/>
      <c r="AK30" s="14"/>
      <c r="AL30" s="14"/>
      <c r="AM30" s="14"/>
      <c r="AN30" s="14">
        <f>AVERAGE(AN14:AN29)*80%</f>
        <v>0.77112658799296419</v>
      </c>
      <c r="AO30" s="9"/>
      <c r="AP30" s="9"/>
      <c r="AQ30" s="59"/>
      <c r="AR30" s="59"/>
      <c r="AS30" s="60">
        <f>AVERAGE(AS14:AS29)*80%</f>
        <v>0.53506662484264234</v>
      </c>
      <c r="AT30" s="9"/>
    </row>
    <row r="31" spans="1:46" s="37" customFormat="1" ht="105" customHeight="1" x14ac:dyDescent="0.25">
      <c r="A31" s="23">
        <v>7</v>
      </c>
      <c r="B31" s="19" t="s">
        <v>226</v>
      </c>
      <c r="C31" s="19" t="s">
        <v>227</v>
      </c>
      <c r="D31" s="87" t="s">
        <v>228</v>
      </c>
      <c r="E31" s="88" t="s">
        <v>229</v>
      </c>
      <c r="F31" s="88" t="s">
        <v>230</v>
      </c>
      <c r="G31" s="88" t="s">
        <v>231</v>
      </c>
      <c r="H31" s="88" t="s">
        <v>232</v>
      </c>
      <c r="I31" s="89" t="s">
        <v>233</v>
      </c>
      <c r="J31" s="88" t="s">
        <v>234</v>
      </c>
      <c r="K31" s="88" t="s">
        <v>235</v>
      </c>
      <c r="L31" s="90" t="s">
        <v>67</v>
      </c>
      <c r="M31" s="91">
        <v>0.8</v>
      </c>
      <c r="N31" s="90" t="s">
        <v>67</v>
      </c>
      <c r="O31" s="92">
        <v>0.8</v>
      </c>
      <c r="P31" s="92">
        <v>0.8</v>
      </c>
      <c r="Q31" s="93" t="s">
        <v>236</v>
      </c>
      <c r="R31" s="93" t="s">
        <v>237</v>
      </c>
      <c r="S31" s="88" t="s">
        <v>238</v>
      </c>
      <c r="T31" s="88"/>
      <c r="U31" s="88" t="s">
        <v>239</v>
      </c>
      <c r="V31" s="94" t="s">
        <v>240</v>
      </c>
      <c r="W31" s="95" t="s">
        <v>67</v>
      </c>
      <c r="X31" s="96" t="s">
        <v>67</v>
      </c>
      <c r="Y31" s="97" t="s">
        <v>67</v>
      </c>
      <c r="Z31" s="98" t="s">
        <v>68</v>
      </c>
      <c r="AA31" s="98" t="s">
        <v>67</v>
      </c>
      <c r="AB31" s="99">
        <f>M31</f>
        <v>0.8</v>
      </c>
      <c r="AC31" s="100">
        <v>0.7</v>
      </c>
      <c r="AD31" s="101">
        <f t="shared" ref="AD31:AD37" si="15">IF(AC31/AB31&gt;100%,100%,AC31/AB31)</f>
        <v>0.87499999999999989</v>
      </c>
      <c r="AE31" s="98" t="s">
        <v>241</v>
      </c>
      <c r="AF31" s="98" t="s">
        <v>242</v>
      </c>
      <c r="AG31" s="102" t="s">
        <v>67</v>
      </c>
      <c r="AH31" s="98" t="s">
        <v>67</v>
      </c>
      <c r="AI31" s="98" t="s">
        <v>67</v>
      </c>
      <c r="AJ31" s="98" t="s">
        <v>67</v>
      </c>
      <c r="AK31" s="98" t="s">
        <v>67</v>
      </c>
      <c r="AL31" s="99">
        <f>O31</f>
        <v>0.8</v>
      </c>
      <c r="AM31" s="103">
        <v>0.8</v>
      </c>
      <c r="AN31" s="101">
        <f t="shared" ref="AN31:AN37" si="16">IF(AM31/AL31&gt;100%,100%,AM31/AL31)</f>
        <v>1</v>
      </c>
      <c r="AO31" s="98" t="s">
        <v>243</v>
      </c>
      <c r="AP31" s="98" t="s">
        <v>244</v>
      </c>
      <c r="AQ31" s="46">
        <f>P31</f>
        <v>0.8</v>
      </c>
      <c r="AR31" s="61">
        <f>AVERAGE(AC31,AM31)</f>
        <v>0.75</v>
      </c>
      <c r="AS31" s="35">
        <f t="shared" ref="AS31:AS37" si="17">IF(AR31/AQ31&gt;100%,100%,AR31/AQ31)</f>
        <v>0.9375</v>
      </c>
      <c r="AT31" s="19" t="s">
        <v>241</v>
      </c>
    </row>
    <row r="32" spans="1:46" s="37" customFormat="1" ht="105" x14ac:dyDescent="0.25">
      <c r="A32" s="23">
        <v>7</v>
      </c>
      <c r="B32" s="19" t="s">
        <v>226</v>
      </c>
      <c r="C32" s="19" t="s">
        <v>227</v>
      </c>
      <c r="D32" s="104" t="s">
        <v>245</v>
      </c>
      <c r="E32" s="93" t="s">
        <v>246</v>
      </c>
      <c r="F32" s="93" t="s">
        <v>230</v>
      </c>
      <c r="G32" s="93" t="s">
        <v>247</v>
      </c>
      <c r="H32" s="93" t="s">
        <v>248</v>
      </c>
      <c r="I32" s="93" t="s">
        <v>249</v>
      </c>
      <c r="J32" s="93" t="s">
        <v>234</v>
      </c>
      <c r="K32" s="93" t="s">
        <v>250</v>
      </c>
      <c r="L32" s="91">
        <v>1</v>
      </c>
      <c r="M32" s="91">
        <v>1</v>
      </c>
      <c r="N32" s="91">
        <v>1</v>
      </c>
      <c r="O32" s="92">
        <v>1</v>
      </c>
      <c r="P32" s="92">
        <v>1</v>
      </c>
      <c r="Q32" s="93" t="s">
        <v>236</v>
      </c>
      <c r="R32" s="93" t="s">
        <v>251</v>
      </c>
      <c r="S32" s="93" t="s">
        <v>252</v>
      </c>
      <c r="T32" s="88"/>
      <c r="U32" s="88" t="s">
        <v>239</v>
      </c>
      <c r="V32" s="94" t="s">
        <v>253</v>
      </c>
      <c r="W32" s="105">
        <v>1</v>
      </c>
      <c r="X32" s="105">
        <v>0.5</v>
      </c>
      <c r="Y32" s="101">
        <f t="shared" ref="Y32:Y37" si="18">IF(X32/W32&gt;100%,100%,X32/W32)</f>
        <v>0.5</v>
      </c>
      <c r="Z32" s="98" t="s">
        <v>254</v>
      </c>
      <c r="AA32" s="98" t="s">
        <v>255</v>
      </c>
      <c r="AB32" s="99">
        <f t="shared" ref="AB32:AB37" si="19">M32</f>
        <v>1</v>
      </c>
      <c r="AC32" s="112">
        <v>0.68420000000000003</v>
      </c>
      <c r="AD32" s="101">
        <f t="shared" si="15"/>
        <v>0.68420000000000003</v>
      </c>
      <c r="AE32" s="98" t="s">
        <v>256</v>
      </c>
      <c r="AF32" s="98" t="s">
        <v>257</v>
      </c>
      <c r="AG32" s="99">
        <f>N32</f>
        <v>1</v>
      </c>
      <c r="AH32" s="106">
        <v>0.57140000000000002</v>
      </c>
      <c r="AI32" s="101">
        <f t="shared" ref="AI32:AI34" si="20">IF(AH32/AG32&gt;100%,100%,AH32/AG32)</f>
        <v>0.57140000000000002</v>
      </c>
      <c r="AJ32" s="98" t="s">
        <v>258</v>
      </c>
      <c r="AK32" s="98" t="s">
        <v>259</v>
      </c>
      <c r="AL32" s="99">
        <f t="shared" ref="AL32:AL37" si="21">O32</f>
        <v>1</v>
      </c>
      <c r="AM32" s="103"/>
      <c r="AN32" s="101">
        <f t="shared" si="16"/>
        <v>0</v>
      </c>
      <c r="AO32" s="98" t="s">
        <v>317</v>
      </c>
      <c r="AP32" s="98" t="s">
        <v>318</v>
      </c>
      <c r="AQ32" s="46">
        <f t="shared" ref="AQ32:AQ37" si="22">P32</f>
        <v>1</v>
      </c>
      <c r="AR32" s="61">
        <f>AVERAGE(X32,AC32,AH32,AM32)</f>
        <v>0.58520000000000005</v>
      </c>
      <c r="AS32" s="35">
        <f t="shared" si="17"/>
        <v>0.58520000000000005</v>
      </c>
      <c r="AT32" s="19" t="s">
        <v>258</v>
      </c>
    </row>
    <row r="33" spans="1:46" s="37" customFormat="1" ht="150" x14ac:dyDescent="0.25">
      <c r="A33" s="23">
        <v>7</v>
      </c>
      <c r="B33" s="19" t="s">
        <v>226</v>
      </c>
      <c r="C33" s="19" t="s">
        <v>260</v>
      </c>
      <c r="D33" s="104" t="s">
        <v>261</v>
      </c>
      <c r="E33" s="93" t="s">
        <v>262</v>
      </c>
      <c r="F33" s="93" t="s">
        <v>230</v>
      </c>
      <c r="G33" s="93" t="s">
        <v>263</v>
      </c>
      <c r="H33" s="93" t="s">
        <v>264</v>
      </c>
      <c r="I33" s="93" t="s">
        <v>249</v>
      </c>
      <c r="J33" s="93" t="s">
        <v>234</v>
      </c>
      <c r="K33" s="93" t="s">
        <v>265</v>
      </c>
      <c r="L33" s="90" t="s">
        <v>67</v>
      </c>
      <c r="M33" s="91">
        <v>1</v>
      </c>
      <c r="N33" s="91">
        <v>1</v>
      </c>
      <c r="O33" s="92">
        <v>1</v>
      </c>
      <c r="P33" s="92">
        <v>1</v>
      </c>
      <c r="Q33" s="93" t="s">
        <v>236</v>
      </c>
      <c r="R33" s="93" t="s">
        <v>266</v>
      </c>
      <c r="S33" s="93" t="s">
        <v>267</v>
      </c>
      <c r="T33" s="88"/>
      <c r="U33" s="88" t="s">
        <v>239</v>
      </c>
      <c r="V33" s="94" t="s">
        <v>268</v>
      </c>
      <c r="W33" s="105" t="s">
        <v>67</v>
      </c>
      <c r="X33" s="96" t="s">
        <v>67</v>
      </c>
      <c r="Y33" s="96" t="s">
        <v>67</v>
      </c>
      <c r="Z33" s="98" t="s">
        <v>68</v>
      </c>
      <c r="AA33" s="98" t="s">
        <v>67</v>
      </c>
      <c r="AB33" s="99">
        <f t="shared" si="19"/>
        <v>1</v>
      </c>
      <c r="AC33" s="106">
        <v>1</v>
      </c>
      <c r="AD33" s="101">
        <f t="shared" si="15"/>
        <v>1</v>
      </c>
      <c r="AE33" s="98" t="s">
        <v>269</v>
      </c>
      <c r="AF33" s="98" t="s">
        <v>270</v>
      </c>
      <c r="AG33" s="99">
        <f t="shared" ref="AG33:AG34" si="23">N33</f>
        <v>1</v>
      </c>
      <c r="AH33" s="106">
        <v>1</v>
      </c>
      <c r="AI33" s="101">
        <f t="shared" si="20"/>
        <v>1</v>
      </c>
      <c r="AJ33" s="98" t="s">
        <v>266</v>
      </c>
      <c r="AK33" s="98" t="s">
        <v>271</v>
      </c>
      <c r="AL33" s="99">
        <f t="shared" si="21"/>
        <v>1</v>
      </c>
      <c r="AM33" s="98"/>
      <c r="AN33" s="101">
        <f t="shared" si="16"/>
        <v>0</v>
      </c>
      <c r="AO33" s="98" t="s">
        <v>315</v>
      </c>
      <c r="AP33" s="98" t="s">
        <v>315</v>
      </c>
      <c r="AQ33" s="46">
        <f t="shared" si="22"/>
        <v>1</v>
      </c>
      <c r="AR33" s="61">
        <f>AVERAGE(AC33,AH33,AM33)</f>
        <v>1</v>
      </c>
      <c r="AS33" s="35">
        <f t="shared" si="17"/>
        <v>1</v>
      </c>
      <c r="AT33" s="19" t="s">
        <v>266</v>
      </c>
    </row>
    <row r="34" spans="1:46" s="37" customFormat="1" ht="105" x14ac:dyDescent="0.25">
      <c r="A34" s="23">
        <v>7</v>
      </c>
      <c r="B34" s="19" t="s">
        <v>226</v>
      </c>
      <c r="C34" s="19" t="s">
        <v>227</v>
      </c>
      <c r="D34" s="38" t="s">
        <v>272</v>
      </c>
      <c r="E34" s="32" t="s">
        <v>273</v>
      </c>
      <c r="F34" s="32" t="s">
        <v>230</v>
      </c>
      <c r="G34" s="32" t="s">
        <v>274</v>
      </c>
      <c r="H34" s="32" t="s">
        <v>275</v>
      </c>
      <c r="I34" s="32" t="s">
        <v>249</v>
      </c>
      <c r="J34" s="32" t="s">
        <v>113</v>
      </c>
      <c r="K34" s="32" t="s">
        <v>274</v>
      </c>
      <c r="L34" s="30">
        <v>1</v>
      </c>
      <c r="M34" s="29" t="s">
        <v>67</v>
      </c>
      <c r="N34" s="30">
        <v>1</v>
      </c>
      <c r="O34" s="31" t="s">
        <v>67</v>
      </c>
      <c r="P34" s="31">
        <v>1</v>
      </c>
      <c r="Q34" s="32" t="s">
        <v>76</v>
      </c>
      <c r="R34" s="32" t="s">
        <v>276</v>
      </c>
      <c r="S34" s="32" t="s">
        <v>276</v>
      </c>
      <c r="T34" s="28"/>
      <c r="U34" s="28" t="s">
        <v>239</v>
      </c>
      <c r="V34" s="33" t="s">
        <v>253</v>
      </c>
      <c r="W34" s="47">
        <v>1</v>
      </c>
      <c r="X34" s="47">
        <v>1</v>
      </c>
      <c r="Y34" s="35">
        <f t="shared" si="18"/>
        <v>1</v>
      </c>
      <c r="Z34" s="19" t="s">
        <v>277</v>
      </c>
      <c r="AA34" s="19" t="s">
        <v>278</v>
      </c>
      <c r="AB34" s="22" t="str">
        <f t="shared" si="19"/>
        <v>No programada</v>
      </c>
      <c r="AC34" s="36" t="s">
        <v>69</v>
      </c>
      <c r="AD34" s="35" t="s">
        <v>69</v>
      </c>
      <c r="AE34" s="19" t="s">
        <v>70</v>
      </c>
      <c r="AF34" s="19" t="s">
        <v>70</v>
      </c>
      <c r="AG34" s="34">
        <f t="shared" si="23"/>
        <v>1</v>
      </c>
      <c r="AH34" s="36">
        <v>1</v>
      </c>
      <c r="AI34" s="35">
        <f t="shared" si="20"/>
        <v>1</v>
      </c>
      <c r="AJ34" s="19" t="s">
        <v>279</v>
      </c>
      <c r="AK34" s="19" t="s">
        <v>280</v>
      </c>
      <c r="AL34" s="34" t="str">
        <f t="shared" si="21"/>
        <v>No programada</v>
      </c>
      <c r="AM34" s="22" t="s">
        <v>67</v>
      </c>
      <c r="AN34" s="22" t="s">
        <v>67</v>
      </c>
      <c r="AO34" s="22" t="s">
        <v>67</v>
      </c>
      <c r="AP34" s="22" t="s">
        <v>67</v>
      </c>
      <c r="AQ34" s="46">
        <f t="shared" si="22"/>
        <v>1</v>
      </c>
      <c r="AR34" s="63">
        <f>AVERAGE(X34,AH34)</f>
        <v>1</v>
      </c>
      <c r="AS34" s="73">
        <f t="shared" si="17"/>
        <v>1</v>
      </c>
      <c r="AT34" s="19" t="s">
        <v>279</v>
      </c>
    </row>
    <row r="35" spans="1:46" s="37" customFormat="1" ht="105" x14ac:dyDescent="0.25">
      <c r="A35" s="96">
        <v>7</v>
      </c>
      <c r="B35" s="98" t="s">
        <v>226</v>
      </c>
      <c r="C35" s="98" t="s">
        <v>227</v>
      </c>
      <c r="D35" s="104" t="s">
        <v>281</v>
      </c>
      <c r="E35" s="98" t="s">
        <v>282</v>
      </c>
      <c r="F35" s="98" t="s">
        <v>230</v>
      </c>
      <c r="G35" s="98" t="s">
        <v>283</v>
      </c>
      <c r="H35" s="98" t="s">
        <v>284</v>
      </c>
      <c r="I35" s="98" t="s">
        <v>116</v>
      </c>
      <c r="J35" s="98" t="s">
        <v>153</v>
      </c>
      <c r="K35" s="98" t="s">
        <v>283</v>
      </c>
      <c r="L35" s="120">
        <v>0</v>
      </c>
      <c r="M35" s="120">
        <v>1</v>
      </c>
      <c r="N35" s="120">
        <v>0</v>
      </c>
      <c r="O35" s="120">
        <v>1</v>
      </c>
      <c r="P35" s="120">
        <v>2</v>
      </c>
      <c r="Q35" s="98" t="s">
        <v>76</v>
      </c>
      <c r="R35" s="121" t="s">
        <v>276</v>
      </c>
      <c r="S35" s="121" t="s">
        <v>276</v>
      </c>
      <c r="T35" s="121"/>
      <c r="U35" s="98" t="s">
        <v>285</v>
      </c>
      <c r="V35" s="122" t="s">
        <v>67</v>
      </c>
      <c r="W35" s="95" t="s">
        <v>67</v>
      </c>
      <c r="X35" s="95" t="s">
        <v>67</v>
      </c>
      <c r="Y35" s="95" t="s">
        <v>67</v>
      </c>
      <c r="Z35" s="98" t="s">
        <v>68</v>
      </c>
      <c r="AA35" s="122" t="s">
        <v>67</v>
      </c>
      <c r="AB35" s="123">
        <f t="shared" si="19"/>
        <v>1</v>
      </c>
      <c r="AC35" s="112">
        <v>1</v>
      </c>
      <c r="AD35" s="101">
        <f t="shared" si="15"/>
        <v>1</v>
      </c>
      <c r="AE35" s="98" t="s">
        <v>286</v>
      </c>
      <c r="AF35" s="122" t="s">
        <v>287</v>
      </c>
      <c r="AG35" s="122" t="s">
        <v>67</v>
      </c>
      <c r="AH35" s="122" t="s">
        <v>67</v>
      </c>
      <c r="AI35" s="122" t="s">
        <v>67</v>
      </c>
      <c r="AJ35" s="122" t="s">
        <v>67</v>
      </c>
      <c r="AK35" s="123" t="s">
        <v>67</v>
      </c>
      <c r="AL35" s="99">
        <f t="shared" si="21"/>
        <v>1</v>
      </c>
      <c r="AM35" s="112"/>
      <c r="AN35" s="101">
        <f t="shared" si="16"/>
        <v>0</v>
      </c>
      <c r="AO35" s="98" t="s">
        <v>319</v>
      </c>
      <c r="AP35" s="111" t="s">
        <v>320</v>
      </c>
      <c r="AQ35" s="62">
        <f t="shared" si="22"/>
        <v>2</v>
      </c>
      <c r="AR35" s="39">
        <f>SUM(AC35,AM35)</f>
        <v>1</v>
      </c>
      <c r="AS35" s="35">
        <f t="shared" si="17"/>
        <v>0.5</v>
      </c>
      <c r="AT35" s="19" t="s">
        <v>67</v>
      </c>
    </row>
    <row r="36" spans="1:46" s="37" customFormat="1" ht="105" x14ac:dyDescent="0.25">
      <c r="A36" s="23">
        <v>5</v>
      </c>
      <c r="B36" s="19" t="s">
        <v>288</v>
      </c>
      <c r="C36" s="19" t="s">
        <v>289</v>
      </c>
      <c r="D36" s="38" t="s">
        <v>290</v>
      </c>
      <c r="E36" s="32" t="s">
        <v>291</v>
      </c>
      <c r="F36" s="32" t="s">
        <v>230</v>
      </c>
      <c r="G36" s="32" t="s">
        <v>292</v>
      </c>
      <c r="H36" s="32" t="s">
        <v>293</v>
      </c>
      <c r="I36" s="32" t="s">
        <v>294</v>
      </c>
      <c r="J36" s="32" t="s">
        <v>153</v>
      </c>
      <c r="K36" s="32" t="s">
        <v>295</v>
      </c>
      <c r="L36" s="30">
        <v>1</v>
      </c>
      <c r="M36" s="30">
        <v>0</v>
      </c>
      <c r="N36" s="30">
        <v>0</v>
      </c>
      <c r="O36" s="31">
        <v>0</v>
      </c>
      <c r="P36" s="31">
        <v>1</v>
      </c>
      <c r="Q36" s="32" t="s">
        <v>76</v>
      </c>
      <c r="R36" s="32" t="s">
        <v>296</v>
      </c>
      <c r="S36" s="32" t="s">
        <v>297</v>
      </c>
      <c r="T36" s="28"/>
      <c r="U36" s="28" t="s">
        <v>146</v>
      </c>
      <c r="V36" s="33" t="s">
        <v>298</v>
      </c>
      <c r="W36" s="46">
        <v>1</v>
      </c>
      <c r="X36" s="46">
        <v>1</v>
      </c>
      <c r="Y36" s="35">
        <f t="shared" si="18"/>
        <v>1</v>
      </c>
      <c r="Z36" s="19" t="s">
        <v>299</v>
      </c>
      <c r="AA36" s="19" t="s">
        <v>300</v>
      </c>
      <c r="AB36" s="22" t="s">
        <v>67</v>
      </c>
      <c r="AC36" s="22" t="s">
        <v>67</v>
      </c>
      <c r="AD36" s="22" t="s">
        <v>67</v>
      </c>
      <c r="AE36" s="22" t="s">
        <v>67</v>
      </c>
      <c r="AF36" s="22" t="s">
        <v>67</v>
      </c>
      <c r="AG36" s="22" t="s">
        <v>67</v>
      </c>
      <c r="AH36" s="22" t="s">
        <v>67</v>
      </c>
      <c r="AI36" s="22" t="s">
        <v>67</v>
      </c>
      <c r="AJ36" s="22" t="s">
        <v>67</v>
      </c>
      <c r="AK36" s="22" t="s">
        <v>67</v>
      </c>
      <c r="AL36" s="22" t="s">
        <v>67</v>
      </c>
      <c r="AM36" s="22" t="s">
        <v>67</v>
      </c>
      <c r="AN36" s="22" t="s">
        <v>67</v>
      </c>
      <c r="AO36" s="22" t="s">
        <v>67</v>
      </c>
      <c r="AP36" s="22" t="s">
        <v>67</v>
      </c>
      <c r="AQ36" s="46">
        <f t="shared" si="22"/>
        <v>1</v>
      </c>
      <c r="AR36" s="63">
        <v>1</v>
      </c>
      <c r="AS36" s="35">
        <f t="shared" si="17"/>
        <v>1</v>
      </c>
      <c r="AT36" s="19" t="s">
        <v>67</v>
      </c>
    </row>
    <row r="37" spans="1:46" s="37" customFormat="1" ht="150" x14ac:dyDescent="0.25">
      <c r="A37" s="23">
        <v>5</v>
      </c>
      <c r="B37" s="19" t="s">
        <v>288</v>
      </c>
      <c r="C37" s="19" t="s">
        <v>289</v>
      </c>
      <c r="D37" s="38" t="s">
        <v>301</v>
      </c>
      <c r="E37" s="32" t="s">
        <v>302</v>
      </c>
      <c r="F37" s="32" t="s">
        <v>230</v>
      </c>
      <c r="G37" s="32" t="s">
        <v>303</v>
      </c>
      <c r="H37" s="32" t="s">
        <v>304</v>
      </c>
      <c r="I37" s="32" t="s">
        <v>116</v>
      </c>
      <c r="J37" s="32" t="s">
        <v>113</v>
      </c>
      <c r="K37" s="32" t="s">
        <v>305</v>
      </c>
      <c r="L37" s="30">
        <v>1</v>
      </c>
      <c r="M37" s="30">
        <v>1</v>
      </c>
      <c r="N37" s="30">
        <v>1</v>
      </c>
      <c r="O37" s="30">
        <v>1</v>
      </c>
      <c r="P37" s="30">
        <v>1</v>
      </c>
      <c r="Q37" s="32" t="s">
        <v>306</v>
      </c>
      <c r="R37" s="32" t="s">
        <v>307</v>
      </c>
      <c r="S37" s="32" t="s">
        <v>297</v>
      </c>
      <c r="T37" s="28"/>
      <c r="U37" s="28" t="s">
        <v>146</v>
      </c>
      <c r="V37" s="33" t="s">
        <v>298</v>
      </c>
      <c r="W37" s="46">
        <v>1</v>
      </c>
      <c r="X37" s="35">
        <v>0.65629999999999999</v>
      </c>
      <c r="Y37" s="35">
        <f t="shared" si="18"/>
        <v>0.65629999999999999</v>
      </c>
      <c r="Z37" s="19" t="s">
        <v>308</v>
      </c>
      <c r="AA37" s="19" t="s">
        <v>300</v>
      </c>
      <c r="AB37" s="22">
        <f t="shared" si="19"/>
        <v>1</v>
      </c>
      <c r="AC37" s="35">
        <v>0.78569999999999995</v>
      </c>
      <c r="AD37" s="35">
        <f t="shared" si="15"/>
        <v>0.78569999999999995</v>
      </c>
      <c r="AE37" s="34" t="s">
        <v>309</v>
      </c>
      <c r="AF37" s="34" t="s">
        <v>310</v>
      </c>
      <c r="AG37" s="34">
        <f t="shared" ref="AG37" si="24">N37</f>
        <v>1</v>
      </c>
      <c r="AH37" s="34">
        <f>64/77</f>
        <v>0.83116883116883122</v>
      </c>
      <c r="AI37" s="35">
        <f t="shared" ref="AI37" si="25">IF(AH37/AG37&gt;100%,100%,AH37/AG37)</f>
        <v>0.83116883116883122</v>
      </c>
      <c r="AJ37" s="34" t="s">
        <v>311</v>
      </c>
      <c r="AK37" s="34" t="s">
        <v>312</v>
      </c>
      <c r="AL37" s="34">
        <f t="shared" si="21"/>
        <v>1</v>
      </c>
      <c r="AM37" s="34"/>
      <c r="AN37" s="35">
        <f t="shared" si="16"/>
        <v>0</v>
      </c>
      <c r="AO37" s="34"/>
      <c r="AP37" s="34"/>
      <c r="AQ37" s="46">
        <f t="shared" si="22"/>
        <v>1</v>
      </c>
      <c r="AR37" s="69">
        <f>AVERAGE(X37,AC37,AH37,AM37)</f>
        <v>0.75772294372294369</v>
      </c>
      <c r="AS37" s="35">
        <f t="shared" si="17"/>
        <v>0.75772294372294369</v>
      </c>
      <c r="AT37" s="19" t="s">
        <v>311</v>
      </c>
    </row>
    <row r="38" spans="1:46" s="4" customFormat="1" ht="15.75" x14ac:dyDescent="0.25">
      <c r="A38" s="9"/>
      <c r="B38" s="9"/>
      <c r="C38" s="9"/>
      <c r="D38" s="9"/>
      <c r="E38" s="10" t="s">
        <v>313</v>
      </c>
      <c r="F38" s="10"/>
      <c r="G38" s="10"/>
      <c r="H38" s="10"/>
      <c r="I38" s="10"/>
      <c r="J38" s="10"/>
      <c r="K38" s="10"/>
      <c r="L38" s="11"/>
      <c r="M38" s="11"/>
      <c r="N38" s="11"/>
      <c r="O38" s="11"/>
      <c r="P38" s="11"/>
      <c r="Q38" s="10"/>
      <c r="R38" s="9"/>
      <c r="S38" s="9"/>
      <c r="T38" s="9"/>
      <c r="U38" s="9"/>
      <c r="V38" s="9"/>
      <c r="W38" s="64"/>
      <c r="X38" s="64"/>
      <c r="Y38" s="60">
        <f>AVERAGE(Y31:Y37)*20%</f>
        <v>0.15781500000000001</v>
      </c>
      <c r="Z38" s="9"/>
      <c r="AA38" s="50"/>
      <c r="AB38" s="44"/>
      <c r="AC38" s="11"/>
      <c r="AD38" s="71">
        <f>AVERAGE(AD31:AD37)*20%</f>
        <v>0.17379600000000001</v>
      </c>
      <c r="AE38" s="9"/>
      <c r="AF38" s="9"/>
      <c r="AG38" s="11"/>
      <c r="AH38" s="11"/>
      <c r="AI38" s="70">
        <f>AVERAGE(AI31:AI37)*20%</f>
        <v>0.17012844155844156</v>
      </c>
      <c r="AJ38" s="9"/>
      <c r="AK38" s="9"/>
      <c r="AL38" s="11"/>
      <c r="AM38" s="11"/>
      <c r="AN38" s="13">
        <f>AVERAGE(AN31:AN37)*20%</f>
        <v>4.0000000000000008E-2</v>
      </c>
      <c r="AO38" s="9"/>
      <c r="AP38" s="9"/>
      <c r="AQ38" s="64"/>
      <c r="AR38" s="64"/>
      <c r="AS38" s="60">
        <f>AVERAGE(AS31:AS37)*20%</f>
        <v>0.16515494124922697</v>
      </c>
      <c r="AT38" s="9"/>
    </row>
    <row r="39" spans="1:46" s="8" customFormat="1" ht="18.75" x14ac:dyDescent="0.3">
      <c r="A39" s="5"/>
      <c r="B39" s="5"/>
      <c r="C39" s="5"/>
      <c r="D39" s="5"/>
      <c r="E39" s="6" t="s">
        <v>314</v>
      </c>
      <c r="F39" s="5"/>
      <c r="G39" s="5"/>
      <c r="H39" s="5"/>
      <c r="I39" s="5"/>
      <c r="J39" s="5"/>
      <c r="K39" s="5"/>
      <c r="L39" s="7"/>
      <c r="M39" s="7"/>
      <c r="N39" s="7"/>
      <c r="O39" s="7"/>
      <c r="P39" s="7"/>
      <c r="Q39" s="5"/>
      <c r="R39" s="5"/>
      <c r="S39" s="5"/>
      <c r="T39" s="5"/>
      <c r="U39" s="5"/>
      <c r="V39" s="5"/>
      <c r="W39" s="65"/>
      <c r="X39" s="65"/>
      <c r="Y39" s="66">
        <f>Y30+Y38</f>
        <v>0.49077653846153857</v>
      </c>
      <c r="Z39" s="5"/>
      <c r="AA39" s="51"/>
      <c r="AB39" s="45"/>
      <c r="AC39" s="7"/>
      <c r="AD39" s="72">
        <f>AD30+AD38</f>
        <v>0.57770457142857146</v>
      </c>
      <c r="AE39" s="5"/>
      <c r="AF39" s="5"/>
      <c r="AG39" s="7"/>
      <c r="AH39" s="7"/>
      <c r="AI39" s="74">
        <f>AI30+AI38</f>
        <v>0.64591855341721993</v>
      </c>
      <c r="AJ39" s="5"/>
      <c r="AK39" s="5"/>
      <c r="AL39" s="7"/>
      <c r="AM39" s="7"/>
      <c r="AN39" s="15">
        <f>AN30+AN38</f>
        <v>0.81112658799296422</v>
      </c>
      <c r="AO39" s="5"/>
      <c r="AP39" s="5"/>
      <c r="AQ39" s="65"/>
      <c r="AR39" s="65"/>
      <c r="AS39" s="66">
        <f>AS30+AS38</f>
        <v>0.70022156609186936</v>
      </c>
      <c r="AT39" s="5"/>
    </row>
  </sheetData>
  <mergeCells count="19">
    <mergeCell ref="R11:V12"/>
    <mergeCell ref="F4:K4"/>
    <mergeCell ref="H5:K5"/>
    <mergeCell ref="H6:K6"/>
    <mergeCell ref="H7:K7"/>
    <mergeCell ref="H8:K8"/>
    <mergeCell ref="A11:B12"/>
    <mergeCell ref="C11:C13"/>
    <mergeCell ref="A1:K1"/>
    <mergeCell ref="L1:P1"/>
    <mergeCell ref="D11:F12"/>
    <mergeCell ref="G11:Q12"/>
    <mergeCell ref="A2:K2"/>
    <mergeCell ref="H9:K9"/>
    <mergeCell ref="W11:AA12"/>
    <mergeCell ref="AB11:AF12"/>
    <mergeCell ref="AG11:AK12"/>
    <mergeCell ref="AL11:AP12"/>
    <mergeCell ref="AQ11:AT12"/>
  </mergeCells>
  <phoneticPr fontId="14" type="noConversion"/>
  <dataValidations count="1">
    <dataValidation allowBlank="1" showInputMessage="1" showErrorMessage="1" error="Escriba un texto " promptTitle="Cualquier contenido" sqref="F13 F3:F10" xr:uid="{00000000-0002-0000-0000-000000000000}"/>
  </dataValidations>
  <hyperlinks>
    <hyperlink ref="AP27" r:id="rId1" xr:uid="{B20F4642-8D6D-4CCA-AFD5-951E0AB9DDA2}"/>
    <hyperlink ref="AP28" r:id="rId2" xr:uid="{963139F2-C9A5-48A6-99CF-0C30294D908C}"/>
  </hyperlinks>
  <pageMargins left="0.7" right="0.7" top="0.75" bottom="0.75" header="0.3" footer="0.3"/>
  <pageSetup paperSize="9" orientation="portrait" r:id="rId3"/>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F11:F12 F1 F14:F30 F38:F1048576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11.42578125" defaultRowHeight="15" x14ac:dyDescent="0.25"/>
  <cols>
    <col min="1" max="1" width="34.5703125" bestFit="1" customWidth="1"/>
  </cols>
  <sheetData>
    <row r="1" spans="1:1" x14ac:dyDescent="0.25">
      <c r="A1" t="s">
        <v>29</v>
      </c>
    </row>
    <row r="2" spans="1:1" x14ac:dyDescent="0.25">
      <c r="A2" t="s">
        <v>110</v>
      </c>
    </row>
    <row r="3" spans="1:1" x14ac:dyDescent="0.25">
      <c r="A3" t="s">
        <v>55</v>
      </c>
    </row>
    <row r="4" spans="1:1" x14ac:dyDescent="0.25">
      <c r="A4" t="s">
        <v>230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D8B389C7F16EC4591AF2BC362D085A0" ma:contentTypeVersion="18" ma:contentTypeDescription="Crear nuevo documento." ma:contentTypeScope="" ma:versionID="2ac8a76e6e866087b578871e0d75e223">
  <xsd:schema xmlns:xsd="http://www.w3.org/2001/XMLSchema" xmlns:xs="http://www.w3.org/2001/XMLSchema" xmlns:p="http://schemas.microsoft.com/office/2006/metadata/properties" xmlns:ns3="d66cfcba-57fc-4e28-8e46-b62daaea9929" xmlns:ns4="579e1391-8a5e-4c11-940e-f1350115a384" targetNamespace="http://schemas.microsoft.com/office/2006/metadata/properties" ma:root="true" ma:fieldsID="686e4ccd7717907cf523580adb37dbf8" ns3:_="" ns4:_="">
    <xsd:import namespace="d66cfcba-57fc-4e28-8e46-b62daaea9929"/>
    <xsd:import namespace="579e1391-8a5e-4c11-940e-f1350115a38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6cfcba-57fc-4e28-8e46-b62daaea99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9e1391-8a5e-4c11-940e-f1350115a384"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d66cfcba-57fc-4e28-8e46-b62daaea992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6CDA31-F4C5-413E-A8F3-8D1468B2A0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6cfcba-57fc-4e28-8e46-b62daaea9929"/>
    <ds:schemaRef ds:uri="579e1391-8a5e-4c11-940e-f1350115a3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D912C2-67FF-4F74-B857-B8D2F5FE6CA6}">
  <ds:schemaRefs>
    <ds:schemaRef ds:uri="http://www.w3.org/XML/1998/namespace"/>
    <ds:schemaRef ds:uri="d66cfcba-57fc-4e28-8e46-b62daaea9929"/>
    <ds:schemaRef ds:uri="http://purl.org/dc/dcmitype/"/>
    <ds:schemaRef ds:uri="http://schemas.microsoft.com/office/infopath/2007/PartnerControl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579e1391-8a5e-4c11-940e-f1350115a384"/>
    <ds:schemaRef ds:uri="http://purl.org/dc/terms/"/>
  </ds:schemaRefs>
</ds:datastoreItem>
</file>

<file path=customXml/itemProps3.xml><?xml version="1.0" encoding="utf-8"?>
<ds:datastoreItem xmlns:ds="http://schemas.openxmlformats.org/officeDocument/2006/customXml" ds:itemID="{265251AB-C88B-4079-B78F-2291AC2E7A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Julian David Perez Rios</cp:lastModifiedBy>
  <cp:revision/>
  <dcterms:created xsi:type="dcterms:W3CDTF">2021-01-25T18:44:53Z</dcterms:created>
  <dcterms:modified xsi:type="dcterms:W3CDTF">2025-01-14T23:34:26Z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0x0101006D8B389C7F16EC4591AF2BC362D085A0</vt:lpwstr>
  </property>
</Properties>
</file>